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zron Gibe\Desktop\"/>
    </mc:Choice>
  </mc:AlternateContent>
  <bookViews>
    <workbookView xWindow="0" yWindow="0" windowWidth="11520" windowHeight="7755"/>
  </bookViews>
  <sheets>
    <sheet name="PM2.5 per squar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" i="1" l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2" i="1"/>
  <c r="AA4" i="1" l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3" i="1"/>
  <c r="AA2" i="1"/>
  <c r="AH45" i="1" l="1"/>
  <c r="AH46" i="1"/>
  <c r="AH47" i="1"/>
  <c r="AH48" i="1"/>
  <c r="AH49" i="1"/>
  <c r="AH36" i="1"/>
  <c r="AH37" i="1"/>
  <c r="AH38" i="1"/>
  <c r="AH39" i="1"/>
  <c r="AH40" i="1"/>
  <c r="AH41" i="1"/>
  <c r="AH42" i="1"/>
  <c r="AH43" i="1"/>
  <c r="AH44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11" i="1"/>
  <c r="AH6" i="1"/>
  <c r="AH7" i="1"/>
  <c r="AH8" i="1"/>
  <c r="AH9" i="1"/>
  <c r="AH10" i="1"/>
  <c r="AH5" i="1"/>
  <c r="AH4" i="1"/>
  <c r="AH3" i="1"/>
  <c r="AH2" i="1"/>
  <c r="AS3" i="1" l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2" i="1"/>
  <c r="AX20" i="1" l="1"/>
  <c r="AZ20" i="1" s="1"/>
  <c r="AX46" i="1"/>
  <c r="AX45" i="1"/>
  <c r="AX44" i="1"/>
  <c r="AX35" i="1"/>
  <c r="AX25" i="1"/>
  <c r="AX11" i="1"/>
  <c r="AW46" i="1"/>
  <c r="AW45" i="1"/>
  <c r="AW44" i="1"/>
  <c r="AW35" i="1"/>
  <c r="AW25" i="1"/>
  <c r="AW11" i="1"/>
  <c r="AZ25" i="1" l="1"/>
  <c r="AZ46" i="1"/>
  <c r="AZ35" i="1"/>
  <c r="AZ44" i="1"/>
  <c r="AZ11" i="1"/>
  <c r="AZ45" i="1"/>
  <c r="AO2" i="1"/>
  <c r="AO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2" i="1"/>
  <c r="E3" i="1" l="1"/>
  <c r="J3" i="1" s="1"/>
  <c r="K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2" i="1"/>
  <c r="F2" i="1" s="1"/>
  <c r="J34" i="1" l="1"/>
  <c r="K34" i="1" s="1"/>
  <c r="J18" i="1"/>
  <c r="K18" i="1" s="1"/>
  <c r="J46" i="1"/>
  <c r="K46" i="1" s="1"/>
  <c r="J30" i="1"/>
  <c r="K30" i="1" s="1"/>
  <c r="AG30" i="1" s="1"/>
  <c r="J14" i="1"/>
  <c r="K14" i="1" s="1"/>
  <c r="J42" i="1"/>
  <c r="K42" i="1" s="1"/>
  <c r="J26" i="1"/>
  <c r="K26" i="1" s="1"/>
  <c r="J10" i="1"/>
  <c r="K10" i="1" s="1"/>
  <c r="J2" i="1"/>
  <c r="K2" i="1" s="1"/>
  <c r="J38" i="1"/>
  <c r="K38" i="1" s="1"/>
  <c r="J22" i="1"/>
  <c r="K22" i="1" s="1"/>
  <c r="J6" i="1"/>
  <c r="K6" i="1" s="1"/>
  <c r="AC3" i="1"/>
  <c r="AG3" i="1"/>
  <c r="AC46" i="1"/>
  <c r="AG46" i="1"/>
  <c r="AC34" i="1"/>
  <c r="AG34" i="1"/>
  <c r="AC26" i="1"/>
  <c r="AG26" i="1"/>
  <c r="AC14" i="1"/>
  <c r="AG14" i="1"/>
  <c r="AC6" i="1"/>
  <c r="J49" i="1"/>
  <c r="K49" i="1" s="1"/>
  <c r="J45" i="1"/>
  <c r="K45" i="1" s="1"/>
  <c r="J41" i="1"/>
  <c r="K41" i="1" s="1"/>
  <c r="J37" i="1"/>
  <c r="K37" i="1" s="1"/>
  <c r="J33" i="1"/>
  <c r="K33" i="1" s="1"/>
  <c r="J29" i="1"/>
  <c r="K29" i="1" s="1"/>
  <c r="M29" i="1" s="1"/>
  <c r="N29" i="1" s="1"/>
  <c r="P29" i="1" s="1"/>
  <c r="J25" i="1"/>
  <c r="K25" i="1" s="1"/>
  <c r="J21" i="1"/>
  <c r="K21" i="1" s="1"/>
  <c r="J17" i="1"/>
  <c r="K17" i="1" s="1"/>
  <c r="J13" i="1"/>
  <c r="K13" i="1" s="1"/>
  <c r="M13" i="1" s="1"/>
  <c r="N13" i="1" s="1"/>
  <c r="P13" i="1" s="1"/>
  <c r="J9" i="1"/>
  <c r="K9" i="1" s="1"/>
  <c r="J5" i="1"/>
  <c r="K5" i="1" s="1"/>
  <c r="AC38" i="1"/>
  <c r="AG38" i="1"/>
  <c r="AC18" i="1"/>
  <c r="AG18" i="1"/>
  <c r="J48" i="1"/>
  <c r="K48" i="1" s="1"/>
  <c r="J44" i="1"/>
  <c r="K44" i="1" s="1"/>
  <c r="J40" i="1"/>
  <c r="K40" i="1" s="1"/>
  <c r="J36" i="1"/>
  <c r="K36" i="1" s="1"/>
  <c r="J32" i="1"/>
  <c r="K32" i="1" s="1"/>
  <c r="J28" i="1"/>
  <c r="K28" i="1" s="1"/>
  <c r="J24" i="1"/>
  <c r="K24" i="1" s="1"/>
  <c r="J20" i="1"/>
  <c r="K20" i="1" s="1"/>
  <c r="M20" i="1" s="1"/>
  <c r="N20" i="1" s="1"/>
  <c r="P20" i="1" s="1"/>
  <c r="J16" i="1"/>
  <c r="K16" i="1" s="1"/>
  <c r="J12" i="1"/>
  <c r="K12" i="1" s="1"/>
  <c r="J8" i="1"/>
  <c r="K8" i="1" s="1"/>
  <c r="J4" i="1"/>
  <c r="K4" i="1" s="1"/>
  <c r="Q4" i="1" s="1"/>
  <c r="T4" i="1" s="1"/>
  <c r="U4" i="1" s="1"/>
  <c r="V4" i="1" s="1"/>
  <c r="AC2" i="1"/>
  <c r="AG2" i="1"/>
  <c r="AC42" i="1"/>
  <c r="AG42" i="1"/>
  <c r="AC30" i="1"/>
  <c r="AC22" i="1"/>
  <c r="AG22" i="1"/>
  <c r="F3" i="1"/>
  <c r="J47" i="1"/>
  <c r="K47" i="1" s="1"/>
  <c r="J43" i="1"/>
  <c r="K43" i="1" s="1"/>
  <c r="J39" i="1"/>
  <c r="K39" i="1" s="1"/>
  <c r="J35" i="1"/>
  <c r="K35" i="1" s="1"/>
  <c r="J31" i="1"/>
  <c r="K31" i="1" s="1"/>
  <c r="J27" i="1"/>
  <c r="K27" i="1" s="1"/>
  <c r="J23" i="1"/>
  <c r="K23" i="1" s="1"/>
  <c r="J19" i="1"/>
  <c r="K19" i="1" s="1"/>
  <c r="J15" i="1"/>
  <c r="K15" i="1" s="1"/>
  <c r="J11" i="1"/>
  <c r="K11" i="1" s="1"/>
  <c r="J7" i="1"/>
  <c r="K7" i="1" s="1"/>
  <c r="M49" i="1"/>
  <c r="N49" i="1" s="1"/>
  <c r="P49" i="1" s="1"/>
  <c r="Q49" i="1"/>
  <c r="T49" i="1" s="1"/>
  <c r="U49" i="1" s="1"/>
  <c r="V49" i="1" s="1"/>
  <c r="M48" i="1"/>
  <c r="N48" i="1" s="1"/>
  <c r="P48" i="1" s="1"/>
  <c r="Q48" i="1"/>
  <c r="T48" i="1" s="1"/>
  <c r="U48" i="1" s="1"/>
  <c r="V48" i="1" s="1"/>
  <c r="M47" i="1"/>
  <c r="N47" i="1" s="1"/>
  <c r="P47" i="1" s="1"/>
  <c r="Q47" i="1"/>
  <c r="T47" i="1" s="1"/>
  <c r="U47" i="1" s="1"/>
  <c r="V47" i="1" s="1"/>
  <c r="M46" i="1"/>
  <c r="N46" i="1" s="1"/>
  <c r="P46" i="1" s="1"/>
  <c r="Q46" i="1"/>
  <c r="T46" i="1" s="1"/>
  <c r="U46" i="1" s="1"/>
  <c r="V46" i="1" s="1"/>
  <c r="M45" i="1"/>
  <c r="N45" i="1" s="1"/>
  <c r="P45" i="1" s="1"/>
  <c r="M44" i="1"/>
  <c r="N44" i="1" s="1"/>
  <c r="P44" i="1" s="1"/>
  <c r="Q44" i="1"/>
  <c r="T44" i="1" s="1"/>
  <c r="U44" i="1" s="1"/>
  <c r="V44" i="1" s="1"/>
  <c r="M43" i="1"/>
  <c r="N43" i="1" s="1"/>
  <c r="P43" i="1" s="1"/>
  <c r="M42" i="1"/>
  <c r="N42" i="1" s="1"/>
  <c r="P42" i="1" s="1"/>
  <c r="Q42" i="1"/>
  <c r="T42" i="1" s="1"/>
  <c r="U42" i="1" s="1"/>
  <c r="V42" i="1" s="1"/>
  <c r="M41" i="1"/>
  <c r="N41" i="1" s="1"/>
  <c r="P41" i="1" s="1"/>
  <c r="Q41" i="1"/>
  <c r="T41" i="1" s="1"/>
  <c r="U41" i="1" s="1"/>
  <c r="V41" i="1" s="1"/>
  <c r="M40" i="1"/>
  <c r="N40" i="1" s="1"/>
  <c r="P40" i="1" s="1"/>
  <c r="Q40" i="1"/>
  <c r="T40" i="1" s="1"/>
  <c r="U40" i="1" s="1"/>
  <c r="V40" i="1" s="1"/>
  <c r="M39" i="1"/>
  <c r="N39" i="1" s="1"/>
  <c r="P39" i="1" s="1"/>
  <c r="Q39" i="1"/>
  <c r="T39" i="1" s="1"/>
  <c r="U39" i="1" s="1"/>
  <c r="V39" i="1" s="1"/>
  <c r="M38" i="1"/>
  <c r="N38" i="1" s="1"/>
  <c r="P38" i="1" s="1"/>
  <c r="Q38" i="1"/>
  <c r="T38" i="1" s="1"/>
  <c r="U38" i="1" s="1"/>
  <c r="V38" i="1" s="1"/>
  <c r="M37" i="1"/>
  <c r="N37" i="1" s="1"/>
  <c r="P37" i="1" s="1"/>
  <c r="Q37" i="1"/>
  <c r="T37" i="1" s="1"/>
  <c r="U37" i="1" s="1"/>
  <c r="V37" i="1" s="1"/>
  <c r="M35" i="1"/>
  <c r="N35" i="1" s="1"/>
  <c r="P35" i="1" s="1"/>
  <c r="M34" i="1"/>
  <c r="N34" i="1" s="1"/>
  <c r="P34" i="1" s="1"/>
  <c r="Q34" i="1"/>
  <c r="T34" i="1" s="1"/>
  <c r="U34" i="1" s="1"/>
  <c r="V34" i="1" s="1"/>
  <c r="M33" i="1"/>
  <c r="N33" i="1" s="1"/>
  <c r="P33" i="1" s="1"/>
  <c r="Q33" i="1"/>
  <c r="T33" i="1" s="1"/>
  <c r="U33" i="1" s="1"/>
  <c r="V33" i="1" s="1"/>
  <c r="M32" i="1"/>
  <c r="N32" i="1" s="1"/>
  <c r="P32" i="1" s="1"/>
  <c r="Q32" i="1"/>
  <c r="T32" i="1" s="1"/>
  <c r="U32" i="1" s="1"/>
  <c r="V32" i="1" s="1"/>
  <c r="M31" i="1"/>
  <c r="N31" i="1" s="1"/>
  <c r="P31" i="1" s="1"/>
  <c r="Q31" i="1"/>
  <c r="T31" i="1" s="1"/>
  <c r="U31" i="1" s="1"/>
  <c r="V31" i="1" s="1"/>
  <c r="M28" i="1"/>
  <c r="N28" i="1" s="1"/>
  <c r="P28" i="1" s="1"/>
  <c r="Q28" i="1"/>
  <c r="T28" i="1" s="1"/>
  <c r="U28" i="1" s="1"/>
  <c r="V28" i="1" s="1"/>
  <c r="M27" i="1"/>
  <c r="N27" i="1" s="1"/>
  <c r="P27" i="1" s="1"/>
  <c r="Q27" i="1"/>
  <c r="T27" i="1" s="1"/>
  <c r="U27" i="1" s="1"/>
  <c r="V27" i="1" s="1"/>
  <c r="M26" i="1"/>
  <c r="N26" i="1" s="1"/>
  <c r="P26" i="1" s="1"/>
  <c r="Q26" i="1"/>
  <c r="T26" i="1" s="1"/>
  <c r="U26" i="1" s="1"/>
  <c r="V26" i="1" s="1"/>
  <c r="M25" i="1"/>
  <c r="N25" i="1" s="1"/>
  <c r="P25" i="1" s="1"/>
  <c r="Q25" i="1"/>
  <c r="T25" i="1" s="1"/>
  <c r="U25" i="1" s="1"/>
  <c r="V25" i="1" s="1"/>
  <c r="M24" i="1"/>
  <c r="N24" i="1" s="1"/>
  <c r="P24" i="1" s="1"/>
  <c r="Q24" i="1"/>
  <c r="T24" i="1" s="1"/>
  <c r="U24" i="1" s="1"/>
  <c r="V24" i="1" s="1"/>
  <c r="M23" i="1"/>
  <c r="N23" i="1" s="1"/>
  <c r="P23" i="1" s="1"/>
  <c r="Q23" i="1"/>
  <c r="T23" i="1" s="1"/>
  <c r="U23" i="1" s="1"/>
  <c r="V23" i="1" s="1"/>
  <c r="M22" i="1"/>
  <c r="N22" i="1" s="1"/>
  <c r="P22" i="1" s="1"/>
  <c r="Q22" i="1"/>
  <c r="T22" i="1" s="1"/>
  <c r="U22" i="1" s="1"/>
  <c r="V22" i="1" s="1"/>
  <c r="M21" i="1"/>
  <c r="N21" i="1" s="1"/>
  <c r="P21" i="1" s="1"/>
  <c r="Q21" i="1"/>
  <c r="T21" i="1" s="1"/>
  <c r="U21" i="1" s="1"/>
  <c r="V21" i="1" s="1"/>
  <c r="M19" i="1"/>
  <c r="N19" i="1" s="1"/>
  <c r="P19" i="1" s="1"/>
  <c r="M18" i="1"/>
  <c r="N18" i="1" s="1"/>
  <c r="P18" i="1" s="1"/>
  <c r="Q18" i="1"/>
  <c r="T18" i="1" s="1"/>
  <c r="U18" i="1" s="1"/>
  <c r="V18" i="1" s="1"/>
  <c r="M17" i="1"/>
  <c r="N17" i="1" s="1"/>
  <c r="P17" i="1" s="1"/>
  <c r="Q17" i="1"/>
  <c r="T17" i="1" s="1"/>
  <c r="U17" i="1" s="1"/>
  <c r="V17" i="1" s="1"/>
  <c r="M16" i="1"/>
  <c r="N16" i="1" s="1"/>
  <c r="P16" i="1" s="1"/>
  <c r="Q16" i="1"/>
  <c r="T16" i="1" s="1"/>
  <c r="U16" i="1" s="1"/>
  <c r="V16" i="1" s="1"/>
  <c r="M15" i="1"/>
  <c r="N15" i="1" s="1"/>
  <c r="P15" i="1" s="1"/>
  <c r="Q15" i="1"/>
  <c r="T15" i="1" s="1"/>
  <c r="U15" i="1" s="1"/>
  <c r="V15" i="1" s="1"/>
  <c r="M14" i="1"/>
  <c r="N14" i="1" s="1"/>
  <c r="P14" i="1" s="1"/>
  <c r="Q14" i="1"/>
  <c r="T14" i="1" s="1"/>
  <c r="U14" i="1" s="1"/>
  <c r="V14" i="1" s="1"/>
  <c r="M12" i="1"/>
  <c r="N12" i="1" s="1"/>
  <c r="P12" i="1" s="1"/>
  <c r="Q12" i="1"/>
  <c r="T12" i="1" s="1"/>
  <c r="U12" i="1" s="1"/>
  <c r="V12" i="1" s="1"/>
  <c r="M11" i="1"/>
  <c r="N11" i="1" s="1"/>
  <c r="P11" i="1" s="1"/>
  <c r="Q11" i="1"/>
  <c r="T11" i="1" s="1"/>
  <c r="U11" i="1" s="1"/>
  <c r="V11" i="1" s="1"/>
  <c r="M10" i="1"/>
  <c r="N10" i="1" s="1"/>
  <c r="P10" i="1" s="1"/>
  <c r="M9" i="1"/>
  <c r="N9" i="1" s="1"/>
  <c r="P9" i="1" s="1"/>
  <c r="Q9" i="1"/>
  <c r="T9" i="1" s="1"/>
  <c r="U9" i="1" s="1"/>
  <c r="V9" i="1" s="1"/>
  <c r="M8" i="1"/>
  <c r="N8" i="1" s="1"/>
  <c r="P8" i="1" s="1"/>
  <c r="Q8" i="1"/>
  <c r="T8" i="1" s="1"/>
  <c r="U8" i="1" s="1"/>
  <c r="V8" i="1" s="1"/>
  <c r="M7" i="1"/>
  <c r="N7" i="1" s="1"/>
  <c r="P7" i="1" s="1"/>
  <c r="Q7" i="1"/>
  <c r="T7" i="1" s="1"/>
  <c r="U7" i="1" s="1"/>
  <c r="V7" i="1" s="1"/>
  <c r="M6" i="1"/>
  <c r="N6" i="1" s="1"/>
  <c r="P6" i="1" s="1"/>
  <c r="M5" i="1"/>
  <c r="N5" i="1" s="1"/>
  <c r="P5" i="1" s="1"/>
  <c r="Q5" i="1"/>
  <c r="T5" i="1" s="1"/>
  <c r="U5" i="1" s="1"/>
  <c r="V5" i="1" s="1"/>
  <c r="M3" i="1"/>
  <c r="N3" i="1" s="1"/>
  <c r="P3" i="1" s="1"/>
  <c r="Q3" i="1"/>
  <c r="T3" i="1" s="1"/>
  <c r="U3" i="1" s="1"/>
  <c r="V3" i="1" s="1"/>
  <c r="M2" i="1"/>
  <c r="N2" i="1" s="1"/>
  <c r="P2" i="1" s="1"/>
  <c r="Q2" i="1"/>
  <c r="T2" i="1" s="1"/>
  <c r="U2" i="1" s="1"/>
  <c r="V2" i="1" s="1"/>
  <c r="AG10" i="1" l="1"/>
  <c r="Q30" i="1"/>
  <c r="T30" i="1" s="1"/>
  <c r="U30" i="1" s="1"/>
  <c r="V30" i="1" s="1"/>
  <c r="AC10" i="1"/>
  <c r="AG6" i="1"/>
  <c r="Q6" i="1"/>
  <c r="T6" i="1" s="1"/>
  <c r="U6" i="1" s="1"/>
  <c r="V6" i="1" s="1"/>
  <c r="Q10" i="1"/>
  <c r="T10" i="1" s="1"/>
  <c r="U10" i="1" s="1"/>
  <c r="V10" i="1" s="1"/>
  <c r="M30" i="1"/>
  <c r="N30" i="1" s="1"/>
  <c r="P30" i="1" s="1"/>
  <c r="AC19" i="1"/>
  <c r="AG19" i="1"/>
  <c r="AC36" i="1"/>
  <c r="AG36" i="1"/>
  <c r="AC13" i="1"/>
  <c r="AG13" i="1"/>
  <c r="Q20" i="1"/>
  <c r="T20" i="1" s="1"/>
  <c r="U20" i="1" s="1"/>
  <c r="V20" i="1" s="1"/>
  <c r="Q36" i="1"/>
  <c r="T36" i="1" s="1"/>
  <c r="U36" i="1" s="1"/>
  <c r="V36" i="1" s="1"/>
  <c r="AC7" i="1"/>
  <c r="AG7" i="1"/>
  <c r="AC23" i="1"/>
  <c r="AG23" i="1"/>
  <c r="AC39" i="1"/>
  <c r="AG39" i="1"/>
  <c r="AQ10" i="1"/>
  <c r="AR10" i="1" s="1"/>
  <c r="AI10" i="1"/>
  <c r="AQ2" i="1"/>
  <c r="AR2" i="1" s="1"/>
  <c r="AI2" i="1"/>
  <c r="AC8" i="1"/>
  <c r="AG8" i="1"/>
  <c r="AC24" i="1"/>
  <c r="AG24" i="1"/>
  <c r="AC40" i="1"/>
  <c r="AG40" i="1"/>
  <c r="AC17" i="1"/>
  <c r="AG17" i="1"/>
  <c r="AC33" i="1"/>
  <c r="AG33" i="1"/>
  <c r="AC49" i="1"/>
  <c r="AG49" i="1"/>
  <c r="AQ14" i="1"/>
  <c r="AR14" i="1" s="1"/>
  <c r="AI14" i="1"/>
  <c r="AQ3" i="1"/>
  <c r="AR3" i="1" s="1"/>
  <c r="AI3" i="1"/>
  <c r="AQ22" i="1"/>
  <c r="AR22" i="1" s="1"/>
  <c r="AI22" i="1"/>
  <c r="AC4" i="1"/>
  <c r="AG4" i="1"/>
  <c r="AQ18" i="1"/>
  <c r="AR18" i="1" s="1"/>
  <c r="AI18" i="1"/>
  <c r="AC29" i="1"/>
  <c r="AG29" i="1"/>
  <c r="M36" i="1"/>
  <c r="N36" i="1" s="1"/>
  <c r="P36" i="1" s="1"/>
  <c r="AC11" i="1"/>
  <c r="AG11" i="1"/>
  <c r="AC27" i="1"/>
  <c r="AG27" i="1"/>
  <c r="AC43" i="1"/>
  <c r="AG43" i="1"/>
  <c r="AQ42" i="1"/>
  <c r="AR42" i="1" s="1"/>
  <c r="AI42" i="1"/>
  <c r="AC12" i="1"/>
  <c r="AG12" i="1"/>
  <c r="AC28" i="1"/>
  <c r="AG28" i="1"/>
  <c r="AC44" i="1"/>
  <c r="AG44" i="1"/>
  <c r="AC5" i="1"/>
  <c r="AG5" i="1"/>
  <c r="AC21" i="1"/>
  <c r="AG21" i="1"/>
  <c r="AC37" i="1"/>
  <c r="AG37" i="1"/>
  <c r="AQ6" i="1"/>
  <c r="AR6" i="1" s="1"/>
  <c r="AI6" i="1"/>
  <c r="AQ46" i="1"/>
  <c r="AR46" i="1" s="1"/>
  <c r="AI46" i="1"/>
  <c r="AC35" i="1"/>
  <c r="AG35" i="1"/>
  <c r="AC20" i="1"/>
  <c r="AG20" i="1"/>
  <c r="AC45" i="1"/>
  <c r="AG45" i="1"/>
  <c r="AQ26" i="1"/>
  <c r="AR26" i="1" s="1"/>
  <c r="AI26" i="1"/>
  <c r="M4" i="1"/>
  <c r="N4" i="1" s="1"/>
  <c r="P4" i="1" s="1"/>
  <c r="Q13" i="1"/>
  <c r="T13" i="1" s="1"/>
  <c r="U13" i="1" s="1"/>
  <c r="V13" i="1" s="1"/>
  <c r="Q19" i="1"/>
  <c r="T19" i="1" s="1"/>
  <c r="U19" i="1" s="1"/>
  <c r="V19" i="1" s="1"/>
  <c r="Q29" i="1"/>
  <c r="T29" i="1" s="1"/>
  <c r="U29" i="1" s="1"/>
  <c r="V29" i="1" s="1"/>
  <c r="Q35" i="1"/>
  <c r="T35" i="1" s="1"/>
  <c r="U35" i="1" s="1"/>
  <c r="V35" i="1" s="1"/>
  <c r="Q43" i="1"/>
  <c r="T43" i="1" s="1"/>
  <c r="U43" i="1" s="1"/>
  <c r="V43" i="1" s="1"/>
  <c r="Q45" i="1"/>
  <c r="T45" i="1" s="1"/>
  <c r="U45" i="1" s="1"/>
  <c r="V45" i="1" s="1"/>
  <c r="AC15" i="1"/>
  <c r="AG15" i="1"/>
  <c r="AC31" i="1"/>
  <c r="AG31" i="1"/>
  <c r="AC47" i="1"/>
  <c r="AG47" i="1"/>
  <c r="AQ30" i="1"/>
  <c r="AR30" i="1" s="1"/>
  <c r="AI30" i="1"/>
  <c r="AC16" i="1"/>
  <c r="AG16" i="1"/>
  <c r="AC32" i="1"/>
  <c r="AG32" i="1"/>
  <c r="AC48" i="1"/>
  <c r="AG48" i="1"/>
  <c r="AQ38" i="1"/>
  <c r="AR38" i="1" s="1"/>
  <c r="AI38" i="1"/>
  <c r="AC9" i="1"/>
  <c r="AG9" i="1"/>
  <c r="AC25" i="1"/>
  <c r="AG25" i="1"/>
  <c r="AC41" i="1"/>
  <c r="AG41" i="1"/>
  <c r="AQ34" i="1"/>
  <c r="AR34" i="1" s="1"/>
  <c r="AI34" i="1"/>
  <c r="AQ5" i="1" l="1"/>
  <c r="AR5" i="1" s="1"/>
  <c r="AI5" i="1"/>
  <c r="AQ11" i="1"/>
  <c r="AR11" i="1" s="1"/>
  <c r="AI11" i="1"/>
  <c r="AQ17" i="1"/>
  <c r="AR17" i="1" s="1"/>
  <c r="AI17" i="1"/>
  <c r="AQ39" i="1"/>
  <c r="AR39" i="1" s="1"/>
  <c r="AI39" i="1"/>
  <c r="AQ41" i="1"/>
  <c r="AR41" i="1" s="1"/>
  <c r="AI41" i="1"/>
  <c r="AQ15" i="1"/>
  <c r="AR15" i="1" s="1"/>
  <c r="AI15" i="1"/>
  <c r="AQ45" i="1"/>
  <c r="AR45" i="1" s="1"/>
  <c r="AI45" i="1"/>
  <c r="AQ21" i="1"/>
  <c r="AR21" i="1" s="1"/>
  <c r="AI21" i="1"/>
  <c r="AQ12" i="1"/>
  <c r="AR12" i="1" s="1"/>
  <c r="AI12" i="1"/>
  <c r="AQ27" i="1"/>
  <c r="AR27" i="1" s="1"/>
  <c r="AI27" i="1"/>
  <c r="AQ4" i="1"/>
  <c r="AR4" i="1" s="1"/>
  <c r="AI4" i="1"/>
  <c r="AQ33" i="1"/>
  <c r="AR33" i="1" s="1"/>
  <c r="AI33" i="1"/>
  <c r="AQ8" i="1"/>
  <c r="AR8" i="1" s="1"/>
  <c r="AI8" i="1"/>
  <c r="AQ19" i="1"/>
  <c r="AR19" i="1" s="1"/>
  <c r="AI19" i="1"/>
  <c r="AQ29" i="1"/>
  <c r="AR29" i="1" s="1"/>
  <c r="AI29" i="1"/>
  <c r="AQ37" i="1"/>
  <c r="AR37" i="1" s="1"/>
  <c r="AI37" i="1"/>
  <c r="AQ28" i="1"/>
  <c r="AR28" i="1" s="1"/>
  <c r="AI28" i="1"/>
  <c r="AQ43" i="1"/>
  <c r="AR43" i="1" s="1"/>
  <c r="AI43" i="1"/>
  <c r="AQ49" i="1"/>
  <c r="AR49" i="1" s="1"/>
  <c r="AI49" i="1"/>
  <c r="AQ24" i="1"/>
  <c r="AR24" i="1" s="1"/>
  <c r="AI24" i="1"/>
  <c r="AQ7" i="1"/>
  <c r="AR7" i="1" s="1"/>
  <c r="AI7" i="1"/>
  <c r="AQ36" i="1"/>
  <c r="AR36" i="1" s="1"/>
  <c r="AI36" i="1"/>
  <c r="AQ25" i="1"/>
  <c r="AR25" i="1" s="1"/>
  <c r="AI25" i="1"/>
  <c r="AQ48" i="1"/>
  <c r="AR48" i="1" s="1"/>
  <c r="AI48" i="1"/>
  <c r="AQ20" i="1"/>
  <c r="AR20" i="1" s="1"/>
  <c r="AI20" i="1"/>
  <c r="AQ16" i="1"/>
  <c r="AR16" i="1" s="1"/>
  <c r="AI16" i="1"/>
  <c r="AQ31" i="1"/>
  <c r="AR31" i="1" s="1"/>
  <c r="AI31" i="1"/>
  <c r="AQ9" i="1"/>
  <c r="AR9" i="1" s="1"/>
  <c r="AI9" i="1"/>
  <c r="AQ32" i="1"/>
  <c r="AR32" i="1" s="1"/>
  <c r="AI32" i="1"/>
  <c r="AQ47" i="1"/>
  <c r="AR47" i="1" s="1"/>
  <c r="AI47" i="1"/>
  <c r="AQ35" i="1"/>
  <c r="AR35" i="1" s="1"/>
  <c r="AI35" i="1"/>
  <c r="AQ44" i="1"/>
  <c r="AR44" i="1" s="1"/>
  <c r="AI44" i="1"/>
  <c r="AQ40" i="1"/>
  <c r="AR40" i="1" s="1"/>
  <c r="AI40" i="1"/>
  <c r="AQ23" i="1"/>
  <c r="AR23" i="1" s="1"/>
  <c r="AI23" i="1"/>
  <c r="AQ13" i="1"/>
  <c r="AR13" i="1" s="1"/>
  <c r="AI13" i="1"/>
</calcChain>
</file>

<file path=xl/comments1.xml><?xml version="1.0" encoding="utf-8"?>
<comments xmlns="http://schemas.openxmlformats.org/spreadsheetml/2006/main">
  <authors>
    <author>Hezron Gibe</author>
  </authors>
  <commentList>
    <comment ref="AZ20" authorId="0" shapeId="0">
      <text>
        <r>
          <rPr>
            <b/>
            <sz val="9"/>
            <color indexed="81"/>
            <rFont val="Tahoma"/>
            <family val="2"/>
          </rPr>
          <t>Hezron Gibe:</t>
        </r>
        <r>
          <rPr>
            <sz val="9"/>
            <color indexed="81"/>
            <rFont val="Tahoma"/>
            <family val="2"/>
          </rPr>
          <t xml:space="preserve">
The actual rice area is only 0.5 ha, divided into 24 squares due to lack of additional data. Rice yield data from 2008 (2013 proposed CLUP)</t>
        </r>
      </text>
    </comment>
  </commentList>
</comments>
</file>

<file path=xl/sharedStrings.xml><?xml version="1.0" encoding="utf-8"?>
<sst xmlns="http://schemas.openxmlformats.org/spreadsheetml/2006/main" count="148" uniqueCount="102">
  <si>
    <t>OBJECTID</t>
  </si>
  <si>
    <t>Brgyname</t>
  </si>
  <si>
    <t>Aduas Norte</t>
  </si>
  <si>
    <t>Aduas Sur</t>
  </si>
  <si>
    <t>Bantug Bulalo</t>
  </si>
  <si>
    <t>Bantug Norte</t>
  </si>
  <si>
    <t>Barrera</t>
  </si>
  <si>
    <t>Bernardo</t>
  </si>
  <si>
    <t>Bitas</t>
  </si>
  <si>
    <t>Bonifacio</t>
  </si>
  <si>
    <t>Caridad</t>
  </si>
  <si>
    <t>Caudillo</t>
  </si>
  <si>
    <t>Supermarket</t>
  </si>
  <si>
    <t>Dicarma</t>
  </si>
  <si>
    <t>Dimasalang</t>
  </si>
  <si>
    <t>DS Garcia</t>
  </si>
  <si>
    <t>Fatima</t>
  </si>
  <si>
    <t>Gen Luna</t>
  </si>
  <si>
    <t>Imelda</t>
  </si>
  <si>
    <t>Isla</t>
  </si>
  <si>
    <t>Kapitan Pepe</t>
  </si>
  <si>
    <t>MS Garcia</t>
  </si>
  <si>
    <t>Mabini Ext</t>
  </si>
  <si>
    <t>Mabini Homesite</t>
  </si>
  <si>
    <t>Magsaysay</t>
  </si>
  <si>
    <t>Magsaysay South</t>
  </si>
  <si>
    <t>Ma Theresa</t>
  </si>
  <si>
    <t>Matadero</t>
  </si>
  <si>
    <t>Melojavilla</t>
  </si>
  <si>
    <t>Nabao</t>
  </si>
  <si>
    <t>Padre Burgos</t>
  </si>
  <si>
    <t>Padre Crisostomo</t>
  </si>
  <si>
    <t>Quezon</t>
  </si>
  <si>
    <t>Rizdelis</t>
  </si>
  <si>
    <t>San Isidro</t>
  </si>
  <si>
    <t>San Josef Norte</t>
  </si>
  <si>
    <t>San Josef Sur</t>
  </si>
  <si>
    <t>San Juan Pob</t>
  </si>
  <si>
    <t>San Roque Norte</t>
  </si>
  <si>
    <t>San Roque Sur</t>
  </si>
  <si>
    <t>Sanbermicristi</t>
  </si>
  <si>
    <t>Sangitan East</t>
  </si>
  <si>
    <t>Sangitan</t>
  </si>
  <si>
    <t>Sta Arcadia</t>
  </si>
  <si>
    <t>Sto Nino</t>
  </si>
  <si>
    <t>Valle Cruz</t>
  </si>
  <si>
    <t>Vijandre</t>
  </si>
  <si>
    <t>Villa Ofelia Caridad</t>
  </si>
  <si>
    <t>Zulueta</t>
  </si>
  <si>
    <t>AreaSqkm</t>
  </si>
  <si>
    <t>Density</t>
  </si>
  <si>
    <t>AreaHect</t>
  </si>
  <si>
    <t>H Concepcion</t>
  </si>
  <si>
    <t>RUType</t>
  </si>
  <si>
    <t>Urban</t>
  </si>
  <si>
    <t>Rural</t>
  </si>
  <si>
    <t>HouseholdDensity</t>
  </si>
  <si>
    <t>HHperSq</t>
  </si>
  <si>
    <t>KwhperHH</t>
  </si>
  <si>
    <t>KgCoalperSq</t>
  </si>
  <si>
    <t>KgPM10perMtCoal</t>
  </si>
  <si>
    <t>MtCoalperSq</t>
  </si>
  <si>
    <t>KgPM10perSq</t>
  </si>
  <si>
    <t>LPGKgperSq</t>
  </si>
  <si>
    <t>KgPM10LperSq</t>
  </si>
  <si>
    <t>KgPM10perKlLPG</t>
  </si>
  <si>
    <t>C4LPGDensityKgL</t>
  </si>
  <si>
    <t>LPGLperSq</t>
  </si>
  <si>
    <t>LPGKlperSq</t>
  </si>
  <si>
    <t>ProjPop2015</t>
  </si>
  <si>
    <t>HouseholdsSEP2015</t>
  </si>
  <si>
    <t>HouseholdsEstimate</t>
  </si>
  <si>
    <t>KgPM25perKgFuelGrilling</t>
  </si>
  <si>
    <t>KgPM25perSqGrill</t>
  </si>
  <si>
    <t>KgPM25MCTCperUnit</t>
  </si>
  <si>
    <t>TotalEstmMCTCUnitsBrgySelection</t>
  </si>
  <si>
    <t>EstMCTCUnitsPerBrgy</t>
  </si>
  <si>
    <t>HHDensityFactor</t>
  </si>
  <si>
    <t>EstMCTCPerSq</t>
  </si>
  <si>
    <t>KgPM25MCTCPerSq</t>
  </si>
  <si>
    <t>KgPM25FuelsCharcoalperSq</t>
  </si>
  <si>
    <t>KgChperHH2010</t>
  </si>
  <si>
    <t>HECS2011HHFactor</t>
  </si>
  <si>
    <t>KgPM25perKgFuelRosales</t>
  </si>
  <si>
    <t>TotalEstmPUVUnitsBrgySelection</t>
  </si>
  <si>
    <t>TotalPUVForHireLTO</t>
  </si>
  <si>
    <t>KgPM25PUVperUnit</t>
  </si>
  <si>
    <t>KgPM25PUVEstPerSqNatlRd</t>
  </si>
  <si>
    <t>EstPUVUnitsPerBrgy</t>
  </si>
  <si>
    <t>KgPM25PUVEstPerSqNonNatlRd</t>
  </si>
  <si>
    <t>RiceAreaWetHa2014</t>
  </si>
  <si>
    <t>RiceAreaDryHa2014</t>
  </si>
  <si>
    <t>RiceAreaAvgHa2014</t>
  </si>
  <si>
    <t>KgPM25StrawEstPerSq</t>
  </si>
  <si>
    <t>KgPM25PUVEstPerSqCenterBrgy</t>
  </si>
  <si>
    <t>KgPM25StrawEFperKgWindTunnel</t>
  </si>
  <si>
    <t>YearlyRiceProductionKg2014CLUP2016</t>
  </si>
  <si>
    <t>YearlyStrawKg2013NLA</t>
  </si>
  <si>
    <t>Nov2016PlusNonTODATricyclesFactor</t>
  </si>
  <si>
    <t>KgChperHHNov2016Survey</t>
  </si>
  <si>
    <t>Nov2016KmTraveled</t>
  </si>
  <si>
    <t>Nov2016DaysInServiceFactor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</si>
</sst>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0"/>
  </numFmts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50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5" x14ac:dyDescent="0.25"/>
  <cols>
    <col min="1" max="1" width="9.28515625" bestFit="1" customWidth="1"/>
    <col min="2" max="2" width="18.28515625" bestFit="1" customWidth="1"/>
    <col min="3" max="3" width="12" bestFit="1" customWidth="1"/>
    <col min="4" max="4" width="9.140625" bestFit="1" customWidth="1"/>
    <col min="5" max="5" width="10" bestFit="1" customWidth="1"/>
    <col min="6" max="6" width="12.5703125" bestFit="1" customWidth="1"/>
    <col min="7" max="7" width="7.7109375" bestFit="1" customWidth="1"/>
    <col min="8" max="8" width="19.42578125" bestFit="1" customWidth="1"/>
    <col min="9" max="9" width="18.85546875" customWidth="1"/>
    <col min="10" max="10" width="17.5703125" bestFit="1" customWidth="1"/>
    <col min="11" max="11" width="11.5703125" bestFit="1" customWidth="1"/>
    <col min="12" max="12" width="10.42578125" bestFit="1" customWidth="1"/>
    <col min="13" max="13" width="13.7109375" bestFit="1" customWidth="1"/>
    <col min="14" max="14" width="12.42578125" bestFit="1" customWidth="1"/>
    <col min="15" max="15" width="17.5703125" bestFit="1" customWidth="1"/>
    <col min="16" max="16" width="13.28515625" bestFit="1" customWidth="1"/>
    <col min="17" max="17" width="12.5703125" bestFit="1" customWidth="1"/>
    <col min="18" max="18" width="16" bestFit="1" customWidth="1"/>
    <col min="19" max="19" width="16.28515625" bestFit="1" customWidth="1"/>
    <col min="20" max="20" width="12.5703125" bestFit="1" customWidth="1"/>
    <col min="21" max="21" width="11.140625" bestFit="1" customWidth="1"/>
    <col min="22" max="22" width="14.140625" bestFit="1" customWidth="1"/>
    <col min="23" max="23" width="24.140625" bestFit="1" customWidth="1"/>
    <col min="24" max="24" width="15.140625" bestFit="1" customWidth="1"/>
    <col min="25" max="25" width="25" bestFit="1" customWidth="1"/>
    <col min="26" max="26" width="17.7109375" bestFit="1" customWidth="1"/>
    <col min="27" max="27" width="26" bestFit="1" customWidth="1"/>
    <col min="28" max="28" width="23.85546875" bestFit="1" customWidth="1"/>
    <col min="29" max="29" width="17" bestFit="1" customWidth="1"/>
    <col min="30" max="30" width="20" bestFit="1" customWidth="1"/>
    <col min="31" max="31" width="32.140625" bestFit="1" customWidth="1"/>
    <col min="32" max="32" width="34.85546875" bestFit="1" customWidth="1"/>
    <col min="33" max="33" width="15.85546875" bestFit="1" customWidth="1"/>
    <col min="34" max="34" width="20.28515625" bestFit="1" customWidth="1"/>
    <col min="35" max="35" width="13.85546875" bestFit="1" customWidth="1"/>
    <col min="36" max="36" width="19.42578125" bestFit="1" customWidth="1"/>
    <col min="37" max="37" width="26.85546875" bestFit="1" customWidth="1"/>
    <col min="38" max="38" width="18.42578125" bestFit="1" customWidth="1"/>
    <col min="39" max="39" width="19.28515625" bestFit="1" customWidth="1"/>
    <col min="40" max="40" width="18.7109375" bestFit="1" customWidth="1"/>
    <col min="41" max="41" width="26" bestFit="1" customWidth="1"/>
    <col min="42" max="42" width="30.85546875" bestFit="1" customWidth="1"/>
    <col min="43" max="43" width="19" bestFit="1" customWidth="1"/>
    <col min="44" max="44" width="29.85546875" bestFit="1" customWidth="1"/>
    <col min="45" max="45" width="30" bestFit="1" customWidth="1"/>
    <col min="46" max="46" width="35.85546875" bestFit="1" customWidth="1"/>
    <col min="47" max="47" width="19.140625" bestFit="1" customWidth="1"/>
    <col min="48" max="48" width="18.42578125" bestFit="1" customWidth="1"/>
    <col min="49" max="49" width="18.7109375" bestFit="1" customWidth="1"/>
    <col min="50" max="50" width="22.140625" bestFit="1" customWidth="1"/>
    <col min="51" max="51" width="31.7109375" bestFit="1" customWidth="1"/>
    <col min="52" max="52" width="21" bestFit="1" customWidth="1"/>
    <col min="53" max="53" width="12" bestFit="1" customWidth="1"/>
  </cols>
  <sheetData>
    <row r="1" spans="1:52" x14ac:dyDescent="0.25">
      <c r="A1" t="s">
        <v>0</v>
      </c>
      <c r="B1" t="s">
        <v>1</v>
      </c>
      <c r="C1" t="s">
        <v>69</v>
      </c>
      <c r="D1" t="s">
        <v>51</v>
      </c>
      <c r="E1" t="s">
        <v>49</v>
      </c>
      <c r="F1" t="s">
        <v>50</v>
      </c>
      <c r="G1" t="s">
        <v>53</v>
      </c>
      <c r="H1" t="s">
        <v>70</v>
      </c>
      <c r="I1" t="s">
        <v>71</v>
      </c>
      <c r="J1" t="s">
        <v>56</v>
      </c>
      <c r="K1" t="s">
        <v>57</v>
      </c>
      <c r="L1" t="s">
        <v>58</v>
      </c>
      <c r="M1" t="s">
        <v>59</v>
      </c>
      <c r="N1" t="s">
        <v>61</v>
      </c>
      <c r="O1" t="s">
        <v>60</v>
      </c>
      <c r="P1" t="s">
        <v>62</v>
      </c>
      <c r="Q1" t="s">
        <v>63</v>
      </c>
      <c r="R1" t="s">
        <v>65</v>
      </c>
      <c r="S1" t="s">
        <v>66</v>
      </c>
      <c r="T1" t="s">
        <v>67</v>
      </c>
      <c r="U1" t="s">
        <v>68</v>
      </c>
      <c r="V1" t="s">
        <v>64</v>
      </c>
      <c r="W1" t="s">
        <v>83</v>
      </c>
      <c r="X1" t="s">
        <v>81</v>
      </c>
      <c r="Y1" t="s">
        <v>99</v>
      </c>
      <c r="Z1" t="s">
        <v>82</v>
      </c>
      <c r="AA1" t="s">
        <v>80</v>
      </c>
      <c r="AB1" t="s">
        <v>72</v>
      </c>
      <c r="AC1" t="s">
        <v>73</v>
      </c>
      <c r="AD1" t="s">
        <v>74</v>
      </c>
      <c r="AE1" t="s">
        <v>75</v>
      </c>
      <c r="AF1" t="s">
        <v>98</v>
      </c>
      <c r="AG1" t="s">
        <v>77</v>
      </c>
      <c r="AH1" t="s">
        <v>76</v>
      </c>
      <c r="AI1" t="s">
        <v>78</v>
      </c>
      <c r="AJ1" t="s">
        <v>100</v>
      </c>
      <c r="AK1" t="s">
        <v>101</v>
      </c>
      <c r="AL1" t="s">
        <v>79</v>
      </c>
      <c r="AM1" t="s">
        <v>85</v>
      </c>
      <c r="AN1" t="s">
        <v>86</v>
      </c>
      <c r="AO1" t="s">
        <v>87</v>
      </c>
      <c r="AP1" t="s">
        <v>84</v>
      </c>
      <c r="AQ1" t="s">
        <v>88</v>
      </c>
      <c r="AR1" t="s">
        <v>89</v>
      </c>
      <c r="AS1" t="s">
        <v>94</v>
      </c>
      <c r="AT1" t="s">
        <v>96</v>
      </c>
      <c r="AU1" t="s">
        <v>90</v>
      </c>
      <c r="AV1" t="s">
        <v>91</v>
      </c>
      <c r="AW1" t="s">
        <v>92</v>
      </c>
      <c r="AX1" t="s">
        <v>97</v>
      </c>
      <c r="AY1" t="s">
        <v>95</v>
      </c>
      <c r="AZ1" t="s">
        <v>93</v>
      </c>
    </row>
    <row r="2" spans="1:52" x14ac:dyDescent="0.25">
      <c r="A2">
        <v>1</v>
      </c>
      <c r="B2" t="s">
        <v>2</v>
      </c>
      <c r="C2">
        <v>5802</v>
      </c>
      <c r="D2" s="2">
        <v>73.430000000000007</v>
      </c>
      <c r="E2" s="1">
        <f>D2*0.01</f>
        <v>0.73430000000000006</v>
      </c>
      <c r="F2" s="3">
        <f>C2/E2</f>
        <v>7901.4026964455934</v>
      </c>
      <c r="G2" t="s">
        <v>54</v>
      </c>
      <c r="H2" s="2">
        <v>835</v>
      </c>
      <c r="I2" s="2">
        <f>C2/4</f>
        <v>1450.5</v>
      </c>
      <c r="J2" s="3">
        <f>H2/E2</f>
        <v>1137.1374097780197</v>
      </c>
      <c r="K2" s="3">
        <f>J2*0.01</f>
        <v>11.371374097780198</v>
      </c>
      <c r="L2">
        <v>2587.84</v>
      </c>
      <c r="M2" s="3">
        <f>0.476272*L2*K2</f>
        <v>14015.39747542966</v>
      </c>
      <c r="N2" s="3">
        <f>M2/1000</f>
        <v>14.01539747542966</v>
      </c>
      <c r="O2">
        <v>1.0349999999999999</v>
      </c>
      <c r="P2" s="3">
        <f>N2*O2</f>
        <v>14.505936387069697</v>
      </c>
      <c r="Q2" s="3">
        <f>K2*99</f>
        <v>1125.7660356802396</v>
      </c>
      <c r="R2">
        <v>7.1999999999999995E-2</v>
      </c>
      <c r="S2">
        <v>0.57995989999999997</v>
      </c>
      <c r="T2" s="3">
        <f>Q2/S2</f>
        <v>1941.1101279247748</v>
      </c>
      <c r="U2" s="3">
        <f>T2/1000</f>
        <v>1.9411101279247749</v>
      </c>
      <c r="V2">
        <f>U2*R2</f>
        <v>0.13975992921058378</v>
      </c>
      <c r="W2">
        <v>5.0999999999999997E-2</v>
      </c>
      <c r="X2">
        <v>194</v>
      </c>
      <c r="Y2">
        <v>173.29872932330824</v>
      </c>
      <c r="Z2">
        <v>0.35299999999999998</v>
      </c>
      <c r="AA2" s="3">
        <f>(Y2*W2*K2*Z2)*0.01</f>
        <v>0.35477516206540605</v>
      </c>
      <c r="AB2">
        <v>1.2E-2</v>
      </c>
      <c r="AC2">
        <f>(X2*AB2*K2)*0.01</f>
        <v>0.26472558899632298</v>
      </c>
      <c r="AD2">
        <v>6.6304761907142758E-5</v>
      </c>
      <c r="AE2">
        <v>11324.270695654501</v>
      </c>
      <c r="AF2">
        <v>1.15266515151515</v>
      </c>
      <c r="AG2" s="3">
        <f>K2/1887.08240165282</f>
        <v>6.0259022540936564E-3</v>
      </c>
      <c r="AH2">
        <f>AE2*AF2*AG2</f>
        <v>78.65665769403094</v>
      </c>
      <c r="AI2">
        <f>(AH2/E2)*0.01</f>
        <v>1.071178778347146</v>
      </c>
      <c r="AJ2">
        <v>87.213089579242393</v>
      </c>
      <c r="AK2">
        <v>0.95117184895833373</v>
      </c>
      <c r="AL2">
        <f>AI2*(AD2*AJ2)*AK2</f>
        <v>5.8917911024385624E-3</v>
      </c>
      <c r="AM2">
        <v>1530</v>
      </c>
      <c r="AN2">
        <v>1.2298382222433301E-2</v>
      </c>
      <c r="AO2">
        <f>((AN2*AM2)/25.9999)*0.01</f>
        <v>7.2371527584040515E-3</v>
      </c>
      <c r="AP2">
        <v>866.30670821756905</v>
      </c>
      <c r="AQ2">
        <f>AP2*AG2</f>
        <v>5.2202795457847051</v>
      </c>
      <c r="AR2">
        <f>((AN2*AQ2)/E2)*0.01</f>
        <v>8.743155816697644E-4</v>
      </c>
      <c r="AS2">
        <f>((AN2*AQ2)/0.5021)*0.01</f>
        <v>1.2786495351924079E-3</v>
      </c>
      <c r="AT2" s="4"/>
    </row>
    <row r="3" spans="1:52" x14ac:dyDescent="0.25">
      <c r="A3">
        <v>2</v>
      </c>
      <c r="B3" t="s">
        <v>3</v>
      </c>
      <c r="C3">
        <v>7039</v>
      </c>
      <c r="D3" s="2">
        <v>34.65</v>
      </c>
      <c r="E3" s="1">
        <f t="shared" ref="E3:E49" si="0">D3*0.01</f>
        <v>0.34649999999999997</v>
      </c>
      <c r="F3" s="3">
        <f t="shared" ref="F3:F49" si="1">C3/E3</f>
        <v>20314.574314574314</v>
      </c>
      <c r="G3" t="s">
        <v>54</v>
      </c>
      <c r="H3" s="2">
        <v>1487</v>
      </c>
      <c r="I3" s="2">
        <f t="shared" ref="I3:I49" si="2">C3/4</f>
        <v>1759.75</v>
      </c>
      <c r="J3" s="3">
        <f t="shared" ref="J3:J49" si="3">H3/E3</f>
        <v>4291.4862914862915</v>
      </c>
      <c r="K3" s="3">
        <f t="shared" ref="K3:K49" si="4">J3*0.01</f>
        <v>42.914862914862915</v>
      </c>
      <c r="L3">
        <v>2587.84</v>
      </c>
      <c r="M3" s="3">
        <f t="shared" ref="M3:M49" si="5">0.476272*L3*K3</f>
        <v>52893.243699791055</v>
      </c>
      <c r="N3" s="3">
        <f t="shared" ref="N3:N49" si="6">M3/1000</f>
        <v>52.893243699791057</v>
      </c>
      <c r="O3">
        <v>1.0349999999999999</v>
      </c>
      <c r="P3" s="3">
        <f t="shared" ref="P3:P49" si="7">N3*O3</f>
        <v>54.744507229283741</v>
      </c>
      <c r="Q3" s="3">
        <f t="shared" ref="Q3:Q49" si="8">K3*99</f>
        <v>4248.5714285714284</v>
      </c>
      <c r="R3">
        <v>7.1999999999999995E-2</v>
      </c>
      <c r="S3">
        <v>0.57995989999999997</v>
      </c>
      <c r="T3" s="3">
        <f t="shared" ref="T3:T49" si="9">Q3/S3</f>
        <v>7325.6296315856125</v>
      </c>
      <c r="U3" s="3">
        <f t="shared" ref="U3:U49" si="10">T3/1000</f>
        <v>7.3256296315856124</v>
      </c>
      <c r="V3">
        <f t="shared" ref="V3:V49" si="11">U3*R3</f>
        <v>0.527445333474164</v>
      </c>
      <c r="W3">
        <v>5.0999999999999997E-2</v>
      </c>
      <c r="X3">
        <v>194</v>
      </c>
      <c r="Y3">
        <v>173.29872932330824</v>
      </c>
      <c r="Z3">
        <v>0.35299999999999998</v>
      </c>
      <c r="AA3" s="3">
        <f>(Y3*W3*K3*Z3)*0.01</f>
        <v>1.3388995309377141</v>
      </c>
      <c r="AB3">
        <v>1.2E-2</v>
      </c>
      <c r="AC3">
        <f t="shared" ref="AC3:AC49" si="12">(X3*AB3*K3)*0.01</f>
        <v>0.99905800865800853</v>
      </c>
      <c r="AD3">
        <v>6.6304761907142758E-5</v>
      </c>
      <c r="AE3">
        <v>11324.270695654501</v>
      </c>
      <c r="AF3">
        <v>1.15266515151515</v>
      </c>
      <c r="AG3" s="3">
        <f t="shared" ref="AG3:AG49" si="13">K3/1887.08240165282</f>
        <v>2.2741382611207388E-2</v>
      </c>
      <c r="AH3">
        <f>AE3*AF3*AG3</f>
        <v>296.84536391600847</v>
      </c>
      <c r="AI3">
        <f t="shared" ref="AI3:AI49" si="14">(AH3/E3)*0.01</f>
        <v>8.5669657695817758</v>
      </c>
      <c r="AJ3">
        <v>87.213089579242393</v>
      </c>
      <c r="AK3">
        <v>0.95117184895833373</v>
      </c>
      <c r="AL3">
        <f t="shared" ref="AL3:AL49" si="15">AI3*(AD3*AJ3)*AK3</f>
        <v>4.7120773596729948E-2</v>
      </c>
      <c r="AM3">
        <v>1530</v>
      </c>
      <c r="AN3">
        <v>1.2298382222433301E-2</v>
      </c>
      <c r="AO3">
        <f t="shared" ref="AO3:AO49" si="16">((AN3*AM3)/25.9999)*0.01</f>
        <v>7.2371527584040515E-3</v>
      </c>
      <c r="AP3">
        <v>866.30670821756905</v>
      </c>
      <c r="AQ3">
        <f t="shared" ref="AQ3:AQ49" si="17">AP3*AG3</f>
        <v>19.701012310231338</v>
      </c>
      <c r="AR3">
        <f t="shared" ref="AR3:AR49" si="18">((AN3*AQ3)/E3)*0.01</f>
        <v>6.9925131186172797E-3</v>
      </c>
      <c r="AS3">
        <f t="shared" ref="AS3:AS49" si="19">((AN3*AQ3)/0.5021)*0.01</f>
        <v>4.8255443051202695E-3</v>
      </c>
      <c r="AT3" s="4"/>
    </row>
    <row r="4" spans="1:52" x14ac:dyDescent="0.25">
      <c r="A4">
        <v>3</v>
      </c>
      <c r="B4" t="s">
        <v>4</v>
      </c>
      <c r="C4">
        <v>2404</v>
      </c>
      <c r="D4" s="2">
        <v>16.03</v>
      </c>
      <c r="E4" s="1">
        <f t="shared" si="0"/>
        <v>0.16030000000000003</v>
      </c>
      <c r="F4" s="3">
        <f t="shared" si="1"/>
        <v>14996.88084840923</v>
      </c>
      <c r="G4" t="s">
        <v>54</v>
      </c>
      <c r="H4" s="2">
        <v>709</v>
      </c>
      <c r="I4" s="2">
        <f t="shared" si="2"/>
        <v>601</v>
      </c>
      <c r="J4" s="3">
        <f t="shared" si="3"/>
        <v>4422.9569557080467</v>
      </c>
      <c r="K4" s="3">
        <f t="shared" si="4"/>
        <v>44.229569557080467</v>
      </c>
      <c r="L4">
        <v>2587.84</v>
      </c>
      <c r="M4" s="3">
        <f t="shared" si="5"/>
        <v>54513.640319920138</v>
      </c>
      <c r="N4" s="3">
        <f t="shared" si="6"/>
        <v>54.513640319920135</v>
      </c>
      <c r="O4">
        <v>1.0349999999999999</v>
      </c>
      <c r="P4" s="3">
        <f t="shared" si="7"/>
        <v>56.421617731117337</v>
      </c>
      <c r="Q4" s="3">
        <f t="shared" si="8"/>
        <v>4378.7273861509666</v>
      </c>
      <c r="R4">
        <v>7.1999999999999995E-2</v>
      </c>
      <c r="S4">
        <v>0.57995989999999997</v>
      </c>
      <c r="T4" s="3">
        <f t="shared" si="9"/>
        <v>7550.0519710948411</v>
      </c>
      <c r="U4" s="3">
        <f t="shared" si="10"/>
        <v>7.5500519710948408</v>
      </c>
      <c r="V4">
        <f t="shared" si="11"/>
        <v>0.54360374191882854</v>
      </c>
      <c r="W4">
        <v>5.0999999999999997E-2</v>
      </c>
      <c r="X4">
        <v>194</v>
      </c>
      <c r="Y4">
        <v>173.29872932330824</v>
      </c>
      <c r="Z4">
        <v>0.35299999999999998</v>
      </c>
      <c r="AA4" s="3">
        <f t="shared" ref="AA4:AA49" si="20">(Y4*W4*K4*Z4)*0.01</f>
        <v>1.3799170243426886</v>
      </c>
      <c r="AB4">
        <v>1.2E-2</v>
      </c>
      <c r="AC4">
        <f t="shared" si="12"/>
        <v>1.0296643792888331</v>
      </c>
      <c r="AD4">
        <v>6.6304761907142758E-5</v>
      </c>
      <c r="AE4">
        <v>11324.270695654501</v>
      </c>
      <c r="AF4">
        <v>1.15266515151515</v>
      </c>
      <c r="AG4" s="3">
        <f t="shared" si="13"/>
        <v>2.3438070069617286E-2</v>
      </c>
      <c r="AH4">
        <f>AE4*AF4*AG4</f>
        <v>305.93928954326941</v>
      </c>
      <c r="AI4">
        <f t="shared" si="14"/>
        <v>19.085420433142193</v>
      </c>
      <c r="AJ4">
        <v>87.213089579242393</v>
      </c>
      <c r="AK4">
        <v>0.95117184895833373</v>
      </c>
      <c r="AL4">
        <f t="shared" si="15"/>
        <v>0.10497529690402861</v>
      </c>
      <c r="AM4">
        <v>1530</v>
      </c>
      <c r="AN4">
        <v>1.2298382222433299E-2</v>
      </c>
      <c r="AO4">
        <f t="shared" si="16"/>
        <v>7.2371527584040507E-3</v>
      </c>
      <c r="AP4">
        <v>866.30670821756905</v>
      </c>
      <c r="AQ4">
        <f t="shared" si="17"/>
        <v>20.304557328982881</v>
      </c>
      <c r="AR4">
        <f t="shared" si="18"/>
        <v>1.5577866930077401E-2</v>
      </c>
      <c r="AS4">
        <f t="shared" si="19"/>
        <v>4.9733759587560411E-3</v>
      </c>
      <c r="AT4" s="4"/>
    </row>
    <row r="5" spans="1:52" x14ac:dyDescent="0.25">
      <c r="A5">
        <v>4</v>
      </c>
      <c r="B5" t="s">
        <v>5</v>
      </c>
      <c r="C5">
        <v>8752</v>
      </c>
      <c r="D5" s="2">
        <v>123.07</v>
      </c>
      <c r="E5" s="1">
        <f t="shared" si="0"/>
        <v>1.2306999999999999</v>
      </c>
      <c r="F5" s="3">
        <f t="shared" si="1"/>
        <v>7111.4000162509146</v>
      </c>
      <c r="G5" t="s">
        <v>54</v>
      </c>
      <c r="H5" s="2">
        <v>1892</v>
      </c>
      <c r="I5" s="2">
        <f t="shared" si="2"/>
        <v>2188</v>
      </c>
      <c r="J5" s="3">
        <f t="shared" si="3"/>
        <v>1537.3364751767288</v>
      </c>
      <c r="K5" s="3">
        <f t="shared" si="4"/>
        <v>15.373364751767287</v>
      </c>
      <c r="L5">
        <v>2587.84</v>
      </c>
      <c r="M5" s="3">
        <f t="shared" si="5"/>
        <v>18947.913917706672</v>
      </c>
      <c r="N5" s="3">
        <f t="shared" si="6"/>
        <v>18.947913917706671</v>
      </c>
      <c r="O5">
        <v>1.0349999999999999</v>
      </c>
      <c r="P5" s="3">
        <f t="shared" si="7"/>
        <v>19.611090904826405</v>
      </c>
      <c r="Q5" s="3">
        <f t="shared" si="8"/>
        <v>1521.9631104249613</v>
      </c>
      <c r="R5">
        <v>7.1999999999999995E-2</v>
      </c>
      <c r="S5">
        <v>0.57995989999999997</v>
      </c>
      <c r="T5" s="3">
        <f t="shared" si="9"/>
        <v>2624.2557639329225</v>
      </c>
      <c r="U5" s="3">
        <f t="shared" si="10"/>
        <v>2.6242557639329225</v>
      </c>
      <c r="V5">
        <f t="shared" si="11"/>
        <v>0.18894641500317041</v>
      </c>
      <c r="W5">
        <v>5.0999999999999997E-2</v>
      </c>
      <c r="X5">
        <v>194</v>
      </c>
      <c r="Y5">
        <v>173.29872932330824</v>
      </c>
      <c r="Z5">
        <v>0.35299999999999998</v>
      </c>
      <c r="AA5" s="3">
        <f t="shared" si="20"/>
        <v>0.4796331493802084</v>
      </c>
      <c r="AB5">
        <v>1.2E-2</v>
      </c>
      <c r="AC5">
        <f t="shared" si="12"/>
        <v>0.35789193142114245</v>
      </c>
      <c r="AD5">
        <v>6.6304761907142758E-5</v>
      </c>
      <c r="AE5">
        <v>11324.270695654501</v>
      </c>
      <c r="AF5">
        <v>1.15266515151515</v>
      </c>
      <c r="AG5" s="3">
        <f t="shared" si="13"/>
        <v>8.1466314021594252E-3</v>
      </c>
      <c r="AH5">
        <f>AE5*AF5*AG5</f>
        <v>106.3387307890338</v>
      </c>
      <c r="AI5">
        <f t="shared" si="14"/>
        <v>0.86405079051786626</v>
      </c>
      <c r="AJ5">
        <v>87.213089579242393</v>
      </c>
      <c r="AK5">
        <v>0.95117184895833373</v>
      </c>
      <c r="AL5">
        <f t="shared" si="15"/>
        <v>4.7525276476102383E-3</v>
      </c>
      <c r="AM5">
        <v>1530</v>
      </c>
      <c r="AN5">
        <v>1.2298382222433299E-2</v>
      </c>
      <c r="AO5">
        <f t="shared" si="16"/>
        <v>7.2371527584040507E-3</v>
      </c>
      <c r="AP5">
        <v>866.30670821756905</v>
      </c>
      <c r="AQ5">
        <f t="shared" si="17"/>
        <v>7.0574814330666102</v>
      </c>
      <c r="AR5">
        <f t="shared" si="18"/>
        <v>7.0525395459152917E-4</v>
      </c>
      <c r="AS5">
        <f t="shared" si="19"/>
        <v>1.7286517464963052E-3</v>
      </c>
      <c r="AT5" s="4"/>
    </row>
    <row r="6" spans="1:52" x14ac:dyDescent="0.25">
      <c r="A6">
        <v>5</v>
      </c>
      <c r="B6" t="s">
        <v>6</v>
      </c>
      <c r="C6">
        <v>6666</v>
      </c>
      <c r="D6" s="2">
        <v>28.92</v>
      </c>
      <c r="E6" s="1">
        <f t="shared" si="0"/>
        <v>0.28920000000000001</v>
      </c>
      <c r="F6" s="3">
        <f t="shared" si="1"/>
        <v>23049.792531120333</v>
      </c>
      <c r="G6" t="s">
        <v>54</v>
      </c>
      <c r="H6" s="2">
        <v>1415</v>
      </c>
      <c r="I6" s="2">
        <f t="shared" si="2"/>
        <v>1666.5</v>
      </c>
      <c r="J6" s="3">
        <f t="shared" si="3"/>
        <v>4892.8077455048406</v>
      </c>
      <c r="K6" s="3">
        <f t="shared" si="4"/>
        <v>48.92807745504841</v>
      </c>
      <c r="L6">
        <v>2587.84</v>
      </c>
      <c r="M6" s="3">
        <f t="shared" si="5"/>
        <v>60304.625223347168</v>
      </c>
      <c r="N6" s="3">
        <f t="shared" si="6"/>
        <v>60.304625223347166</v>
      </c>
      <c r="O6">
        <v>1.0349999999999999</v>
      </c>
      <c r="P6" s="3">
        <f t="shared" si="7"/>
        <v>62.415287106164314</v>
      </c>
      <c r="Q6" s="3">
        <f t="shared" si="8"/>
        <v>4843.8796680497926</v>
      </c>
      <c r="R6">
        <v>7.1999999999999995E-2</v>
      </c>
      <c r="S6">
        <v>0.57995989999999997</v>
      </c>
      <c r="T6" s="3">
        <f t="shared" si="9"/>
        <v>8352.0941155583223</v>
      </c>
      <c r="U6" s="3">
        <f t="shared" si="10"/>
        <v>8.352094115558323</v>
      </c>
      <c r="V6">
        <f t="shared" si="11"/>
        <v>0.60135077632019918</v>
      </c>
      <c r="W6">
        <v>5.0999999999999997E-2</v>
      </c>
      <c r="X6">
        <v>194</v>
      </c>
      <c r="Y6">
        <v>173.29872932330824</v>
      </c>
      <c r="Z6">
        <v>0.35299999999999998</v>
      </c>
      <c r="AA6" s="3">
        <f t="shared" si="20"/>
        <v>1.5265056324241488</v>
      </c>
      <c r="AB6">
        <v>1.2E-2</v>
      </c>
      <c r="AC6">
        <f t="shared" si="12"/>
        <v>1.139045643153527</v>
      </c>
      <c r="AD6">
        <v>6.6304761907142758E-5</v>
      </c>
      <c r="AE6">
        <v>11324.270695654501</v>
      </c>
      <c r="AF6">
        <v>1.15266515151515</v>
      </c>
      <c r="AG6" s="3">
        <f t="shared" si="13"/>
        <v>2.5927896636731E-2</v>
      </c>
      <c r="AH6">
        <f t="shared" ref="AH6:AH10" si="21">AE6*AF6*AG6</f>
        <v>338.43922527885559</v>
      </c>
      <c r="AI6">
        <f t="shared" si="14"/>
        <v>11.702601150721149</v>
      </c>
      <c r="AJ6">
        <v>87.213089579242393</v>
      </c>
      <c r="AK6">
        <v>0.95117184895833373</v>
      </c>
      <c r="AL6">
        <f t="shared" si="15"/>
        <v>6.4367669271413783E-2</v>
      </c>
      <c r="AM6">
        <v>1530</v>
      </c>
      <c r="AN6">
        <v>1.2298382222433299E-2</v>
      </c>
      <c r="AO6">
        <f t="shared" si="16"/>
        <v>7.2371527584040507E-3</v>
      </c>
      <c r="AP6">
        <v>866.30670821756905</v>
      </c>
      <c r="AQ6">
        <f t="shared" si="17"/>
        <v>22.461510786371811</v>
      </c>
      <c r="AR6">
        <f t="shared" si="18"/>
        <v>9.5518756896303212E-3</v>
      </c>
      <c r="AS6">
        <f t="shared" si="19"/>
        <v>5.5016977682555051E-3</v>
      </c>
      <c r="AT6" s="4"/>
    </row>
    <row r="7" spans="1:52" x14ac:dyDescent="0.25">
      <c r="A7">
        <v>6</v>
      </c>
      <c r="B7" t="s">
        <v>7</v>
      </c>
      <c r="C7">
        <v>1294</v>
      </c>
      <c r="D7" s="2">
        <v>4.87</v>
      </c>
      <c r="E7" s="1">
        <f t="shared" si="0"/>
        <v>4.87E-2</v>
      </c>
      <c r="F7" s="3">
        <f t="shared" si="1"/>
        <v>26570.841889117044</v>
      </c>
      <c r="G7" t="s">
        <v>54</v>
      </c>
      <c r="H7" s="2">
        <v>318</v>
      </c>
      <c r="I7" s="2">
        <f t="shared" si="2"/>
        <v>323.5</v>
      </c>
      <c r="J7" s="3">
        <f t="shared" si="3"/>
        <v>6529.7741273100619</v>
      </c>
      <c r="K7" s="3">
        <f t="shared" si="4"/>
        <v>65.297741273100627</v>
      </c>
      <c r="L7">
        <v>2587.84</v>
      </c>
      <c r="M7" s="3">
        <f t="shared" si="5"/>
        <v>80480.493414505152</v>
      </c>
      <c r="N7" s="3">
        <f t="shared" si="6"/>
        <v>80.480493414505148</v>
      </c>
      <c r="O7">
        <v>1.0349999999999999</v>
      </c>
      <c r="P7" s="3">
        <f t="shared" si="7"/>
        <v>83.297310684012828</v>
      </c>
      <c r="Q7" s="3">
        <f t="shared" si="8"/>
        <v>6464.4763860369621</v>
      </c>
      <c r="R7">
        <v>7.1999999999999995E-2</v>
      </c>
      <c r="S7">
        <v>0.57995989999999997</v>
      </c>
      <c r="T7" s="3">
        <f t="shared" si="9"/>
        <v>11146.419581831369</v>
      </c>
      <c r="U7" s="3">
        <f t="shared" si="10"/>
        <v>11.146419581831369</v>
      </c>
      <c r="V7">
        <f t="shared" si="11"/>
        <v>0.80254220989185854</v>
      </c>
      <c r="W7">
        <v>5.0999999999999997E-2</v>
      </c>
      <c r="X7">
        <v>194</v>
      </c>
      <c r="Y7">
        <v>173.29872932330824</v>
      </c>
      <c r="Z7">
        <v>0.35299999999999998</v>
      </c>
      <c r="AA7" s="3">
        <f t="shared" si="20"/>
        <v>2.0372222867235954</v>
      </c>
      <c r="AB7">
        <v>1.2E-2</v>
      </c>
      <c r="AC7">
        <f t="shared" si="12"/>
        <v>1.5201314168377826</v>
      </c>
      <c r="AD7">
        <v>6.6304761907142758E-5</v>
      </c>
      <c r="AE7">
        <v>11324.270695654501</v>
      </c>
      <c r="AF7">
        <v>1.15266515151515</v>
      </c>
      <c r="AG7" s="3">
        <f t="shared" si="13"/>
        <v>3.4602485411293619E-2</v>
      </c>
      <c r="AH7">
        <f t="shared" si="21"/>
        <v>451.66943232606246</v>
      </c>
      <c r="AI7">
        <f t="shared" si="14"/>
        <v>92.745263311306459</v>
      </c>
      <c r="AJ7">
        <v>87.213089579242393</v>
      </c>
      <c r="AK7">
        <v>0.95117184895833373</v>
      </c>
      <c r="AL7">
        <f t="shared" si="15"/>
        <v>0.51012560014868868</v>
      </c>
      <c r="AM7">
        <v>1530</v>
      </c>
      <c r="AN7">
        <v>1.2298382222433299E-2</v>
      </c>
      <c r="AO7">
        <f t="shared" si="16"/>
        <v>7.2371527584040507E-3</v>
      </c>
      <c r="AP7">
        <v>866.30670821756905</v>
      </c>
      <c r="AQ7">
        <f t="shared" si="17"/>
        <v>29.97636523280423</v>
      </c>
      <c r="AR7">
        <f t="shared" si="18"/>
        <v>7.5700369049750957E-2</v>
      </c>
      <c r="AS7">
        <f t="shared" si="19"/>
        <v>7.3423779580220521E-3</v>
      </c>
      <c r="AT7" s="4"/>
    </row>
    <row r="8" spans="1:52" x14ac:dyDescent="0.25">
      <c r="A8">
        <v>7</v>
      </c>
      <c r="B8" t="s">
        <v>8</v>
      </c>
      <c r="C8">
        <v>5667</v>
      </c>
      <c r="D8" s="2">
        <v>165.75</v>
      </c>
      <c r="E8" s="1">
        <f t="shared" si="0"/>
        <v>1.6575</v>
      </c>
      <c r="F8" s="3">
        <f t="shared" si="1"/>
        <v>3419.0045248868778</v>
      </c>
      <c r="G8" t="s">
        <v>54</v>
      </c>
      <c r="H8" s="2">
        <v>1268</v>
      </c>
      <c r="I8" s="2">
        <f t="shared" si="2"/>
        <v>1416.75</v>
      </c>
      <c r="J8" s="3">
        <f t="shared" si="3"/>
        <v>765.00754147812972</v>
      </c>
      <c r="K8" s="3">
        <f t="shared" si="4"/>
        <v>7.6500754147812975</v>
      </c>
      <c r="L8">
        <v>2587.84</v>
      </c>
      <c r="M8" s="3">
        <f t="shared" si="5"/>
        <v>9428.8383033764112</v>
      </c>
      <c r="N8" s="3">
        <f t="shared" si="6"/>
        <v>9.4288383033764109</v>
      </c>
      <c r="O8">
        <v>1.0349999999999999</v>
      </c>
      <c r="P8" s="3">
        <f t="shared" si="7"/>
        <v>9.758847643994585</v>
      </c>
      <c r="Q8" s="3">
        <f t="shared" si="8"/>
        <v>757.3574660633484</v>
      </c>
      <c r="R8">
        <v>7.1999999999999995E-2</v>
      </c>
      <c r="S8">
        <v>0.57995989999999997</v>
      </c>
      <c r="T8" s="3">
        <f t="shared" si="9"/>
        <v>1305.8790203656295</v>
      </c>
      <c r="U8" s="3">
        <f t="shared" si="10"/>
        <v>1.3058790203656294</v>
      </c>
      <c r="V8">
        <f t="shared" si="11"/>
        <v>9.4023289466325308E-2</v>
      </c>
      <c r="W8">
        <v>5.0999999999999997E-2</v>
      </c>
      <c r="X8">
        <v>194</v>
      </c>
      <c r="Y8">
        <v>173.29872932330824</v>
      </c>
      <c r="Z8">
        <v>0.35299999999999998</v>
      </c>
      <c r="AA8" s="3">
        <f t="shared" si="20"/>
        <v>0.23867447520009247</v>
      </c>
      <c r="AB8">
        <v>1.2E-2</v>
      </c>
      <c r="AC8">
        <f t="shared" si="12"/>
        <v>0.1780937556561086</v>
      </c>
      <c r="AD8">
        <v>6.6304761907142758E-5</v>
      </c>
      <c r="AE8">
        <v>11324.270695654501</v>
      </c>
      <c r="AF8">
        <v>1.15266515151515</v>
      </c>
      <c r="AG8" s="3">
        <f t="shared" si="13"/>
        <v>4.0539169927507682E-3</v>
      </c>
      <c r="AH8">
        <f t="shared" si="21"/>
        <v>52.916152266192498</v>
      </c>
      <c r="AI8">
        <f t="shared" si="14"/>
        <v>0.31925280401926093</v>
      </c>
      <c r="AJ8">
        <v>87.213089579242393</v>
      </c>
      <c r="AK8">
        <v>0.95117184895833373</v>
      </c>
      <c r="AL8">
        <f t="shared" si="15"/>
        <v>1.7559821648554554E-3</v>
      </c>
      <c r="AM8">
        <v>1530</v>
      </c>
      <c r="AN8">
        <v>1.2298382222433299E-2</v>
      </c>
      <c r="AO8">
        <f t="shared" si="16"/>
        <v>7.2371527584040507E-3</v>
      </c>
      <c r="AP8">
        <v>866.30670821756905</v>
      </c>
      <c r="AQ8">
        <f t="shared" si="17"/>
        <v>3.5119354853771849</v>
      </c>
      <c r="AR8">
        <f t="shared" si="18"/>
        <v>2.6057993930434648E-4</v>
      </c>
      <c r="AS8">
        <f t="shared" si="19"/>
        <v>8.6020961839664272E-4</v>
      </c>
      <c r="AT8" s="4"/>
    </row>
    <row r="9" spans="1:52" x14ac:dyDescent="0.25">
      <c r="A9">
        <v>8</v>
      </c>
      <c r="B9" t="s">
        <v>9</v>
      </c>
      <c r="C9">
        <v>3063</v>
      </c>
      <c r="D9" s="2">
        <v>10.17</v>
      </c>
      <c r="E9" s="1">
        <f t="shared" si="0"/>
        <v>0.1017</v>
      </c>
      <c r="F9" s="3">
        <f t="shared" si="1"/>
        <v>30117.994100294985</v>
      </c>
      <c r="G9" t="s">
        <v>54</v>
      </c>
      <c r="H9" s="2">
        <v>773</v>
      </c>
      <c r="I9" s="2">
        <f t="shared" si="2"/>
        <v>765.75</v>
      </c>
      <c r="J9" s="3">
        <f t="shared" si="3"/>
        <v>7600.7866273353002</v>
      </c>
      <c r="K9" s="3">
        <f t="shared" si="4"/>
        <v>76.007866273353002</v>
      </c>
      <c r="L9">
        <v>2587.84</v>
      </c>
      <c r="M9" s="3">
        <f t="shared" si="5"/>
        <v>93680.890974143564</v>
      </c>
      <c r="N9" s="3">
        <f t="shared" si="6"/>
        <v>93.680890974143566</v>
      </c>
      <c r="O9">
        <v>1.0349999999999999</v>
      </c>
      <c r="P9" s="3">
        <f t="shared" si="7"/>
        <v>96.959722158238577</v>
      </c>
      <c r="Q9" s="3">
        <f t="shared" si="8"/>
        <v>7524.7787610619471</v>
      </c>
      <c r="R9">
        <v>7.1999999999999995E-2</v>
      </c>
      <c r="S9">
        <v>0.57995989999999997</v>
      </c>
      <c r="T9" s="3">
        <f t="shared" si="9"/>
        <v>12974.653525290192</v>
      </c>
      <c r="U9" s="3">
        <f t="shared" si="10"/>
        <v>12.974653525290192</v>
      </c>
      <c r="V9">
        <f t="shared" si="11"/>
        <v>0.93417505382089372</v>
      </c>
      <c r="W9">
        <v>5.0999999999999997E-2</v>
      </c>
      <c r="X9">
        <v>194</v>
      </c>
      <c r="Y9">
        <v>173.29872932330824</v>
      </c>
      <c r="Z9">
        <v>0.35299999999999998</v>
      </c>
      <c r="AA9" s="3">
        <f t="shared" si="20"/>
        <v>2.3713671578739541</v>
      </c>
      <c r="AB9">
        <v>1.2E-2</v>
      </c>
      <c r="AC9">
        <f t="shared" si="12"/>
        <v>1.7694631268436578</v>
      </c>
      <c r="AD9">
        <v>6.6304761907142758E-5</v>
      </c>
      <c r="AE9">
        <v>11324.270695654501</v>
      </c>
      <c r="AF9">
        <v>1.15266515151515</v>
      </c>
      <c r="AG9" s="3">
        <f t="shared" si="13"/>
        <v>4.0277979491929315E-2</v>
      </c>
      <c r="AH9">
        <f t="shared" si="21"/>
        <v>525.75217982529239</v>
      </c>
      <c r="AI9">
        <f t="shared" si="14"/>
        <v>51.696379530510562</v>
      </c>
      <c r="AJ9">
        <v>87.213089579242393</v>
      </c>
      <c r="AK9">
        <v>0.95117184895833373</v>
      </c>
      <c r="AL9">
        <f t="shared" si="15"/>
        <v>0.28434494325599857</v>
      </c>
      <c r="AM9">
        <v>1530</v>
      </c>
      <c r="AN9">
        <v>1.2298382222433299E-2</v>
      </c>
      <c r="AO9">
        <f t="shared" si="16"/>
        <v>7.2371527584040507E-3</v>
      </c>
      <c r="AP9">
        <v>866.30670821756905</v>
      </c>
      <c r="AQ9">
        <f t="shared" si="17"/>
        <v>34.89308382730804</v>
      </c>
      <c r="AR9">
        <f t="shared" si="18"/>
        <v>4.2195524270171099E-2</v>
      </c>
      <c r="AS9">
        <f t="shared" si="19"/>
        <v>8.5466736074017152E-3</v>
      </c>
      <c r="AT9" s="4"/>
    </row>
    <row r="10" spans="1:52" x14ac:dyDescent="0.25">
      <c r="A10">
        <v>9</v>
      </c>
      <c r="B10" t="s">
        <v>10</v>
      </c>
      <c r="C10">
        <v>1901</v>
      </c>
      <c r="D10" s="2">
        <v>13.21</v>
      </c>
      <c r="E10" s="1">
        <f t="shared" si="0"/>
        <v>0.13210000000000002</v>
      </c>
      <c r="F10" s="3">
        <f t="shared" si="1"/>
        <v>14390.613171839514</v>
      </c>
      <c r="G10" t="s">
        <v>54</v>
      </c>
      <c r="H10" s="2">
        <v>591</v>
      </c>
      <c r="I10" s="2">
        <f t="shared" si="2"/>
        <v>475.25</v>
      </c>
      <c r="J10" s="3">
        <f t="shared" si="3"/>
        <v>4473.8834216502646</v>
      </c>
      <c r="K10" s="3">
        <f t="shared" si="4"/>
        <v>44.738834216502646</v>
      </c>
      <c r="L10">
        <v>2587.84</v>
      </c>
      <c r="M10" s="3">
        <f t="shared" si="5"/>
        <v>55141.317024654047</v>
      </c>
      <c r="N10" s="3">
        <f t="shared" si="6"/>
        <v>55.141317024654043</v>
      </c>
      <c r="O10">
        <v>1.0349999999999999</v>
      </c>
      <c r="P10" s="3">
        <f t="shared" si="7"/>
        <v>57.071263120516932</v>
      </c>
      <c r="Q10" s="3">
        <f t="shared" si="8"/>
        <v>4429.1445874337624</v>
      </c>
      <c r="R10">
        <v>7.1999999999999995E-2</v>
      </c>
      <c r="S10">
        <v>0.57995989999999997</v>
      </c>
      <c r="T10" s="3">
        <f t="shared" si="9"/>
        <v>7636.9841905169005</v>
      </c>
      <c r="U10" s="3">
        <f t="shared" si="10"/>
        <v>7.6369841905169009</v>
      </c>
      <c r="V10">
        <f t="shared" si="11"/>
        <v>0.54986286171721688</v>
      </c>
      <c r="W10">
        <v>5.0999999999999997E-2</v>
      </c>
      <c r="X10">
        <v>194</v>
      </c>
      <c r="Y10">
        <v>173.29872932330824</v>
      </c>
      <c r="Z10">
        <v>0.35299999999999998</v>
      </c>
      <c r="AA10" s="3">
        <f t="shared" si="20"/>
        <v>1.3958055572963233</v>
      </c>
      <c r="AB10">
        <v>1.2E-2</v>
      </c>
      <c r="AC10">
        <f t="shared" si="12"/>
        <v>1.0415200605601815</v>
      </c>
      <c r="AD10">
        <v>6.6304761907142758E-5</v>
      </c>
      <c r="AE10">
        <v>11324.270695654501</v>
      </c>
      <c r="AF10">
        <v>1.15266515151515</v>
      </c>
      <c r="AG10" s="3">
        <f t="shared" si="13"/>
        <v>2.3707938867596715E-2</v>
      </c>
      <c r="AH10">
        <f t="shared" si="21"/>
        <v>309.46191184444382</v>
      </c>
      <c r="AI10">
        <f t="shared" si="14"/>
        <v>23.426337005635411</v>
      </c>
      <c r="AJ10">
        <v>87.213089579242393</v>
      </c>
      <c r="AK10">
        <v>0.95117184895833373</v>
      </c>
      <c r="AL10">
        <f t="shared" si="15"/>
        <v>0.12885158548930814</v>
      </c>
      <c r="AM10">
        <v>1530</v>
      </c>
      <c r="AN10">
        <v>1.2298382222433299E-2</v>
      </c>
      <c r="AO10">
        <f t="shared" si="16"/>
        <v>7.2371527584040507E-3</v>
      </c>
      <c r="AP10">
        <v>866.30670821756905</v>
      </c>
      <c r="AQ10">
        <f t="shared" si="17"/>
        <v>20.538346479011071</v>
      </c>
      <c r="AR10">
        <f t="shared" si="18"/>
        <v>1.9121001908830076E-2</v>
      </c>
      <c r="AS10">
        <f t="shared" si="19"/>
        <v>5.0306400162446795E-3</v>
      </c>
      <c r="AT10" s="4"/>
    </row>
    <row r="11" spans="1:52" x14ac:dyDescent="0.25">
      <c r="A11">
        <v>10</v>
      </c>
      <c r="B11" t="s">
        <v>11</v>
      </c>
      <c r="C11">
        <v>1534</v>
      </c>
      <c r="D11" s="2">
        <v>315.20999999999998</v>
      </c>
      <c r="E11" s="1">
        <f t="shared" si="0"/>
        <v>3.1520999999999999</v>
      </c>
      <c r="F11" s="3">
        <f t="shared" si="1"/>
        <v>486.65968719266522</v>
      </c>
      <c r="G11" t="s">
        <v>55</v>
      </c>
      <c r="H11" s="2">
        <v>221</v>
      </c>
      <c r="I11" s="2">
        <f t="shared" si="2"/>
        <v>383.5</v>
      </c>
      <c r="J11" s="3">
        <f t="shared" si="3"/>
        <v>70.111988832841604</v>
      </c>
      <c r="K11" s="3">
        <f t="shared" si="4"/>
        <v>0.7011198883284161</v>
      </c>
      <c r="L11" s="2">
        <v>2252.4</v>
      </c>
      <c r="M11" s="3">
        <f t="shared" si="5"/>
        <v>752.12990282288001</v>
      </c>
      <c r="N11" s="3">
        <f t="shared" si="6"/>
        <v>0.75212990282288006</v>
      </c>
      <c r="O11">
        <v>1.0349999999999999</v>
      </c>
      <c r="P11" s="3">
        <f t="shared" si="7"/>
        <v>0.77845444942168085</v>
      </c>
      <c r="Q11" s="3">
        <f t="shared" si="8"/>
        <v>69.410868944513197</v>
      </c>
      <c r="R11">
        <v>7.1999999999999995E-2</v>
      </c>
      <c r="S11">
        <v>0.57995989999999997</v>
      </c>
      <c r="T11" s="3">
        <f t="shared" si="9"/>
        <v>119.68218655205851</v>
      </c>
      <c r="U11" s="3">
        <f t="shared" si="10"/>
        <v>0.11968218655205851</v>
      </c>
      <c r="V11">
        <f t="shared" si="11"/>
        <v>8.6171174317482124E-3</v>
      </c>
      <c r="W11">
        <v>5.0999999999999997E-2</v>
      </c>
      <c r="X11">
        <v>147</v>
      </c>
      <c r="Y11">
        <v>131.31398562126901</v>
      </c>
      <c r="Z11">
        <v>0.35299999999999998</v>
      </c>
      <c r="AA11" s="3">
        <f t="shared" si="20"/>
        <v>1.6574794453661845E-2</v>
      </c>
      <c r="AB11">
        <v>1.2E-2</v>
      </c>
      <c r="AC11">
        <f t="shared" si="12"/>
        <v>1.2367754830113261E-2</v>
      </c>
      <c r="AD11">
        <v>6.6304761907142758E-5</v>
      </c>
      <c r="AE11">
        <v>11324.270695654501</v>
      </c>
      <c r="AF11">
        <v>1.15266515151515</v>
      </c>
      <c r="AG11" s="3">
        <f t="shared" si="13"/>
        <v>3.715364457399069E-4</v>
      </c>
      <c r="AH11">
        <f>AE11*AF11*AG11</f>
        <v>4.8496994808649205</v>
      </c>
      <c r="AI11">
        <f t="shared" si="14"/>
        <v>1.5385614291630725E-2</v>
      </c>
      <c r="AJ11">
        <v>87.213089579242393</v>
      </c>
      <c r="AK11">
        <v>0.95117184895833373</v>
      </c>
      <c r="AL11">
        <f t="shared" si="15"/>
        <v>8.4625299923188129E-5</v>
      </c>
      <c r="AM11">
        <v>1530</v>
      </c>
      <c r="AN11">
        <v>1.2298382222433299E-2</v>
      </c>
      <c r="AO11">
        <f t="shared" si="16"/>
        <v>7.2371527584040507E-3</v>
      </c>
      <c r="AP11">
        <v>866.30670821756905</v>
      </c>
      <c r="AQ11">
        <f t="shared" si="17"/>
        <v>0.32186451529179422</v>
      </c>
      <c r="AR11">
        <f t="shared" si="18"/>
        <v>1.255801793374802E-5</v>
      </c>
      <c r="AS11">
        <f t="shared" si="19"/>
        <v>7.8837140667132311E-5</v>
      </c>
      <c r="AT11">
        <v>42160</v>
      </c>
      <c r="AU11">
        <v>62.55</v>
      </c>
      <c r="AV11">
        <v>1</v>
      </c>
      <c r="AW11">
        <f>AVERAGE(AU11:AV11)</f>
        <v>31.774999999999999</v>
      </c>
      <c r="AX11">
        <f>AT11*1.06230754840047</f>
        <v>44786.886240563814</v>
      </c>
      <c r="AY11">
        <v>7.0924542637176133E-5</v>
      </c>
      <c r="AZ11">
        <f>((AX11*AY11)/AW11)*0.65</f>
        <v>6.4979327294756778E-2</v>
      </c>
    </row>
    <row r="12" spans="1:52" x14ac:dyDescent="0.25">
      <c r="A12">
        <v>11</v>
      </c>
      <c r="B12" t="s">
        <v>12</v>
      </c>
      <c r="C12">
        <v>151</v>
      </c>
      <c r="D12" s="2">
        <v>6.54</v>
      </c>
      <c r="E12" s="1">
        <f t="shared" si="0"/>
        <v>6.54E-2</v>
      </c>
      <c r="F12" s="3">
        <f t="shared" si="1"/>
        <v>2308.8685015290521</v>
      </c>
      <c r="G12" t="s">
        <v>54</v>
      </c>
      <c r="H12" s="2">
        <v>75</v>
      </c>
      <c r="I12" s="2">
        <f t="shared" si="2"/>
        <v>37.75</v>
      </c>
      <c r="J12" s="3">
        <f t="shared" si="3"/>
        <v>1146.7889908256882</v>
      </c>
      <c r="K12" s="3">
        <f t="shared" si="4"/>
        <v>11.467889908256883</v>
      </c>
      <c r="L12">
        <v>2587.84</v>
      </c>
      <c r="M12" s="3">
        <f t="shared" si="5"/>
        <v>14134.354730275232</v>
      </c>
      <c r="N12" s="3">
        <f t="shared" si="6"/>
        <v>14.134354730275232</v>
      </c>
      <c r="O12">
        <v>1.0349999999999999</v>
      </c>
      <c r="P12" s="3">
        <f t="shared" si="7"/>
        <v>14.629057145834864</v>
      </c>
      <c r="Q12" s="3">
        <f t="shared" si="8"/>
        <v>1135.3211009174313</v>
      </c>
      <c r="R12">
        <v>7.1999999999999995E-2</v>
      </c>
      <c r="S12">
        <v>0.57995989999999997</v>
      </c>
      <c r="T12" s="3">
        <f t="shared" si="9"/>
        <v>1957.585517408068</v>
      </c>
      <c r="U12" s="3">
        <f t="shared" si="10"/>
        <v>1.9575855174080681</v>
      </c>
      <c r="V12">
        <f t="shared" si="11"/>
        <v>0.14094615725338089</v>
      </c>
      <c r="W12">
        <v>5.0999999999999997E-2</v>
      </c>
      <c r="X12">
        <v>194</v>
      </c>
      <c r="Y12">
        <v>173.29872932330824</v>
      </c>
      <c r="Z12">
        <v>0.35299999999999998</v>
      </c>
      <c r="AA12" s="3">
        <f t="shared" si="20"/>
        <v>0.35778635596416491</v>
      </c>
      <c r="AB12">
        <v>1.2E-2</v>
      </c>
      <c r="AC12">
        <f t="shared" si="12"/>
        <v>0.26697247706422023</v>
      </c>
      <c r="AD12">
        <v>6.6304761907142758E-5</v>
      </c>
      <c r="AE12">
        <v>11324.270695654501</v>
      </c>
      <c r="AF12">
        <v>1.15266515151515</v>
      </c>
      <c r="AG12" s="3">
        <f t="shared" si="13"/>
        <v>6.0770477739671659E-3</v>
      </c>
      <c r="AH12">
        <f t="shared" ref="AH12:AH35" si="22">AE12*AF12*AG12</f>
        <v>79.32426488041385</v>
      </c>
      <c r="AI12">
        <f t="shared" si="14"/>
        <v>12.129092489359916</v>
      </c>
      <c r="AJ12">
        <v>87.213089579242393</v>
      </c>
      <c r="AK12">
        <v>0.95117184895833373</v>
      </c>
      <c r="AL12">
        <f t="shared" si="15"/>
        <v>6.671349419350224E-2</v>
      </c>
      <c r="AM12">
        <v>1530</v>
      </c>
      <c r="AN12">
        <v>1.2298382222433299E-2</v>
      </c>
      <c r="AO12">
        <f t="shared" si="16"/>
        <v>7.2371527584040507E-3</v>
      </c>
      <c r="AP12">
        <v>866.30670821756905</v>
      </c>
      <c r="AQ12">
        <f t="shared" si="17"/>
        <v>5.2645872527464013</v>
      </c>
      <c r="AR12">
        <f t="shared" si="18"/>
        <v>9.8999856693616668E-3</v>
      </c>
      <c r="AS12">
        <f t="shared" si="19"/>
        <v>1.2895022162442802E-3</v>
      </c>
    </row>
    <row r="13" spans="1:52" x14ac:dyDescent="0.25">
      <c r="A13">
        <v>12</v>
      </c>
      <c r="B13" t="s">
        <v>13</v>
      </c>
      <c r="C13">
        <v>3523</v>
      </c>
      <c r="D13" s="2">
        <v>19.57</v>
      </c>
      <c r="E13" s="1">
        <f t="shared" si="0"/>
        <v>0.19570000000000001</v>
      </c>
      <c r="F13" s="3">
        <f t="shared" si="1"/>
        <v>18002.043944813489</v>
      </c>
      <c r="G13" t="s">
        <v>54</v>
      </c>
      <c r="H13" s="2">
        <v>719</v>
      </c>
      <c r="I13" s="2">
        <f t="shared" si="2"/>
        <v>880.75</v>
      </c>
      <c r="J13" s="3">
        <f t="shared" si="3"/>
        <v>3673.9908022483392</v>
      </c>
      <c r="K13" s="3">
        <f t="shared" si="4"/>
        <v>36.739908022483391</v>
      </c>
      <c r="L13">
        <v>2587.84</v>
      </c>
      <c r="M13" s="3">
        <f t="shared" si="5"/>
        <v>45282.514647578944</v>
      </c>
      <c r="N13" s="3">
        <f t="shared" si="6"/>
        <v>45.282514647578942</v>
      </c>
      <c r="O13">
        <v>1.0349999999999999</v>
      </c>
      <c r="P13" s="3">
        <f t="shared" si="7"/>
        <v>46.867402660244203</v>
      </c>
      <c r="Q13" s="3">
        <f t="shared" si="8"/>
        <v>3637.2508942258555</v>
      </c>
      <c r="R13">
        <v>7.1999999999999995E-2</v>
      </c>
      <c r="S13">
        <v>0.57995989999999997</v>
      </c>
      <c r="T13" s="3">
        <f t="shared" si="9"/>
        <v>6271.5558338186065</v>
      </c>
      <c r="U13" s="3">
        <f t="shared" si="10"/>
        <v>6.2715558338186064</v>
      </c>
      <c r="V13">
        <f t="shared" si="11"/>
        <v>0.45155202003493961</v>
      </c>
      <c r="W13">
        <v>5.0999999999999997E-2</v>
      </c>
      <c r="X13">
        <v>194</v>
      </c>
      <c r="Y13">
        <v>173.29872932330824</v>
      </c>
      <c r="Z13">
        <v>0.35299999999999998</v>
      </c>
      <c r="AA13" s="3">
        <f t="shared" si="20"/>
        <v>1.1462472970165585</v>
      </c>
      <c r="AB13">
        <v>1.2E-2</v>
      </c>
      <c r="AC13">
        <f t="shared" si="12"/>
        <v>0.85530505876341323</v>
      </c>
      <c r="AD13">
        <v>6.6304761907142758E-5</v>
      </c>
      <c r="AE13">
        <v>11324.270695654501</v>
      </c>
      <c r="AF13">
        <v>1.15266515151515</v>
      </c>
      <c r="AG13" s="3">
        <f t="shared" si="13"/>
        <v>1.946915937020258E-2</v>
      </c>
      <c r="AH13">
        <f t="shared" si="22"/>
        <v>254.13273226133521</v>
      </c>
      <c r="AI13">
        <f t="shared" si="14"/>
        <v>12.985832001090198</v>
      </c>
      <c r="AJ13">
        <v>87.213089579242393</v>
      </c>
      <c r="AK13">
        <v>0.95117184895833373</v>
      </c>
      <c r="AL13">
        <f t="shared" si="15"/>
        <v>7.1425807706759853E-2</v>
      </c>
      <c r="AM13">
        <v>1530</v>
      </c>
      <c r="AN13">
        <v>1.2298382222433299E-2</v>
      </c>
      <c r="AO13">
        <f t="shared" si="16"/>
        <v>7.2371527584040507E-3</v>
      </c>
      <c r="AP13">
        <v>866.30670821756905</v>
      </c>
      <c r="AQ13">
        <f t="shared" si="17"/>
        <v>16.866263365763437</v>
      </c>
      <c r="AR13">
        <f t="shared" si="18"/>
        <v>1.059927202536449E-2</v>
      </c>
      <c r="AS13">
        <f t="shared" si="19"/>
        <v>4.1312040138694103E-3</v>
      </c>
    </row>
    <row r="14" spans="1:52" x14ac:dyDescent="0.25">
      <c r="A14">
        <v>13</v>
      </c>
      <c r="B14" t="s">
        <v>14</v>
      </c>
      <c r="C14">
        <v>1543</v>
      </c>
      <c r="D14" s="2">
        <v>13.95</v>
      </c>
      <c r="E14" s="1">
        <f t="shared" si="0"/>
        <v>0.13949999999999999</v>
      </c>
      <c r="F14" s="3">
        <f t="shared" si="1"/>
        <v>11060.931899641579</v>
      </c>
      <c r="G14" t="s">
        <v>54</v>
      </c>
      <c r="H14" s="2">
        <v>447</v>
      </c>
      <c r="I14" s="2">
        <f t="shared" si="2"/>
        <v>385.75</v>
      </c>
      <c r="J14" s="3">
        <f t="shared" si="3"/>
        <v>3204.3010752688174</v>
      </c>
      <c r="K14" s="3">
        <f t="shared" si="4"/>
        <v>32.043010752688176</v>
      </c>
      <c r="L14">
        <v>2587.84</v>
      </c>
      <c r="M14" s="3">
        <f t="shared" si="5"/>
        <v>39493.514868713981</v>
      </c>
      <c r="N14" s="3">
        <f t="shared" si="6"/>
        <v>39.49351486871398</v>
      </c>
      <c r="O14">
        <v>1.0349999999999999</v>
      </c>
      <c r="P14" s="3">
        <f t="shared" si="7"/>
        <v>40.875787889118968</v>
      </c>
      <c r="Q14" s="3">
        <f t="shared" si="8"/>
        <v>3172.2580645161293</v>
      </c>
      <c r="R14">
        <v>7.1999999999999995E-2</v>
      </c>
      <c r="S14">
        <v>0.57995989999999997</v>
      </c>
      <c r="T14" s="3">
        <f t="shared" si="9"/>
        <v>5469.7886259310853</v>
      </c>
      <c r="U14" s="3">
        <f t="shared" si="10"/>
        <v>5.4697886259310851</v>
      </c>
      <c r="V14">
        <f t="shared" si="11"/>
        <v>0.39382478106703811</v>
      </c>
      <c r="W14">
        <v>5.0999999999999997E-2</v>
      </c>
      <c r="X14">
        <v>194</v>
      </c>
      <c r="Y14">
        <v>173.29872932330824</v>
      </c>
      <c r="Z14">
        <v>0.35299999999999998</v>
      </c>
      <c r="AA14" s="3">
        <f t="shared" si="20"/>
        <v>0.99970893887552736</v>
      </c>
      <c r="AB14">
        <v>1.2E-2</v>
      </c>
      <c r="AC14">
        <f t="shared" si="12"/>
        <v>0.74596129032258063</v>
      </c>
      <c r="AD14">
        <v>6.6304761907142758E-5</v>
      </c>
      <c r="AE14">
        <v>11324.270695654501</v>
      </c>
      <c r="AF14">
        <v>1.15266515151515</v>
      </c>
      <c r="AG14" s="3">
        <f t="shared" si="13"/>
        <v>1.6980186304860343E-2</v>
      </c>
      <c r="AH14">
        <f t="shared" si="22"/>
        <v>221.64393736306263</v>
      </c>
      <c r="AI14">
        <f t="shared" si="14"/>
        <v>15.888454291258972</v>
      </c>
      <c r="AJ14">
        <v>87.213089579242393</v>
      </c>
      <c r="AK14">
        <v>0.95117184895833373</v>
      </c>
      <c r="AL14">
        <f t="shared" si="15"/>
        <v>8.7391064420811321E-2</v>
      </c>
      <c r="AM14">
        <v>1530</v>
      </c>
      <c r="AN14">
        <v>1.2298382222433299E-2</v>
      </c>
      <c r="AO14">
        <f t="shared" si="16"/>
        <v>7.2371527584040507E-3</v>
      </c>
      <c r="AP14">
        <v>866.30670821756905</v>
      </c>
      <c r="AQ14">
        <f t="shared" si="17"/>
        <v>14.710049302684611</v>
      </c>
      <c r="AR14">
        <f t="shared" si="18"/>
        <v>1.2968445077795971E-2</v>
      </c>
      <c r="AS14">
        <f t="shared" si="19"/>
        <v>3.6030633107997168E-3</v>
      </c>
    </row>
    <row r="15" spans="1:52" x14ac:dyDescent="0.25">
      <c r="A15">
        <v>14</v>
      </c>
      <c r="B15" t="s">
        <v>15</v>
      </c>
      <c r="C15">
        <v>6597</v>
      </c>
      <c r="D15" s="2">
        <v>108.53</v>
      </c>
      <c r="E15" s="1">
        <f t="shared" si="0"/>
        <v>1.0852999999999999</v>
      </c>
      <c r="F15" s="3">
        <f t="shared" si="1"/>
        <v>6078.5036395466695</v>
      </c>
      <c r="G15" t="s">
        <v>54</v>
      </c>
      <c r="H15" s="2">
        <v>842</v>
      </c>
      <c r="I15" s="2">
        <f t="shared" si="2"/>
        <v>1649.25</v>
      </c>
      <c r="J15" s="3">
        <f t="shared" si="3"/>
        <v>775.82235326637806</v>
      </c>
      <c r="K15" s="3">
        <f t="shared" si="4"/>
        <v>7.7582235326637807</v>
      </c>
      <c r="L15">
        <v>2587.84</v>
      </c>
      <c r="M15" s="3">
        <f t="shared" si="5"/>
        <v>9562.1325601046738</v>
      </c>
      <c r="N15" s="3">
        <f t="shared" si="6"/>
        <v>9.5621325601046738</v>
      </c>
      <c r="O15">
        <v>1.0349999999999999</v>
      </c>
      <c r="P15" s="3">
        <f t="shared" si="7"/>
        <v>9.896807199708336</v>
      </c>
      <c r="Q15" s="3">
        <f t="shared" si="8"/>
        <v>768.06412973371425</v>
      </c>
      <c r="R15">
        <v>7.1999999999999995E-2</v>
      </c>
      <c r="S15">
        <v>0.57995989999999997</v>
      </c>
      <c r="T15" s="3">
        <f t="shared" si="9"/>
        <v>1324.3400616727367</v>
      </c>
      <c r="U15" s="3">
        <f t="shared" si="10"/>
        <v>1.3243400616727368</v>
      </c>
      <c r="V15">
        <f t="shared" si="11"/>
        <v>9.5352484440437035E-2</v>
      </c>
      <c r="W15">
        <v>5.0999999999999997E-2</v>
      </c>
      <c r="X15">
        <v>194</v>
      </c>
      <c r="Y15">
        <v>173.29872932330824</v>
      </c>
      <c r="Z15">
        <v>0.35299999999999998</v>
      </c>
      <c r="AA15" s="3">
        <f t="shared" si="20"/>
        <v>0.24204858511142821</v>
      </c>
      <c r="AB15">
        <v>1.2E-2</v>
      </c>
      <c r="AC15">
        <f t="shared" si="12"/>
        <v>0.18061144384041281</v>
      </c>
      <c r="AD15">
        <v>6.6304761907142758E-5</v>
      </c>
      <c r="AE15">
        <v>11324.270695654501</v>
      </c>
      <c r="AF15">
        <v>1.15266515151515</v>
      </c>
      <c r="AG15" s="3">
        <f t="shared" si="13"/>
        <v>4.1112266882827493E-3</v>
      </c>
      <c r="AH15">
        <f t="shared" si="22"/>
        <v>53.664221005765206</v>
      </c>
      <c r="AI15">
        <f t="shared" si="14"/>
        <v>0.49446439699405886</v>
      </c>
      <c r="AJ15">
        <v>87.213089579242393</v>
      </c>
      <c r="AK15">
        <v>0.95117184895833373</v>
      </c>
      <c r="AL15">
        <f t="shared" si="15"/>
        <v>2.7196962762625915E-3</v>
      </c>
      <c r="AM15">
        <v>1530</v>
      </c>
      <c r="AN15">
        <v>1.2298382222433299E-2</v>
      </c>
      <c r="AO15">
        <f t="shared" si="16"/>
        <v>7.2371527584040507E-3</v>
      </c>
      <c r="AP15">
        <v>866.30670821756905</v>
      </c>
      <c r="AQ15">
        <f t="shared" si="17"/>
        <v>3.5615832590624463</v>
      </c>
      <c r="AR15">
        <f t="shared" si="18"/>
        <v>4.0359082499741685E-4</v>
      </c>
      <c r="AS15">
        <f t="shared" si="19"/>
        <v>8.7237028952339465E-4</v>
      </c>
    </row>
    <row r="16" spans="1:52" x14ac:dyDescent="0.25">
      <c r="A16">
        <v>15</v>
      </c>
      <c r="B16" t="s">
        <v>16</v>
      </c>
      <c r="C16">
        <v>955</v>
      </c>
      <c r="D16" s="2">
        <v>3.64</v>
      </c>
      <c r="E16" s="1">
        <f t="shared" si="0"/>
        <v>3.6400000000000002E-2</v>
      </c>
      <c r="F16" s="3">
        <f t="shared" si="1"/>
        <v>26236.263736263736</v>
      </c>
      <c r="G16" t="s">
        <v>54</v>
      </c>
      <c r="H16" s="2">
        <v>275</v>
      </c>
      <c r="I16" s="2">
        <f t="shared" si="2"/>
        <v>238.75</v>
      </c>
      <c r="J16" s="3">
        <f t="shared" si="3"/>
        <v>7554.9450549450548</v>
      </c>
      <c r="K16" s="3">
        <f t="shared" si="4"/>
        <v>75.549450549450555</v>
      </c>
      <c r="L16">
        <v>2587.84</v>
      </c>
      <c r="M16" s="3">
        <f t="shared" si="5"/>
        <v>93115.886382417593</v>
      </c>
      <c r="N16" s="3">
        <f t="shared" si="6"/>
        <v>93.1158863824176</v>
      </c>
      <c r="O16">
        <v>1.0349999999999999</v>
      </c>
      <c r="P16" s="3">
        <f t="shared" si="7"/>
        <v>96.374942405802202</v>
      </c>
      <c r="Q16" s="3">
        <f t="shared" si="8"/>
        <v>7479.395604395605</v>
      </c>
      <c r="R16">
        <v>7.1999999999999995E-2</v>
      </c>
      <c r="S16">
        <v>0.57995989999999997</v>
      </c>
      <c r="T16" s="3">
        <f t="shared" si="9"/>
        <v>12896.40129325425</v>
      </c>
      <c r="U16" s="3">
        <f t="shared" si="10"/>
        <v>12.89640129325425</v>
      </c>
      <c r="V16">
        <f t="shared" si="11"/>
        <v>0.92854089311430599</v>
      </c>
      <c r="W16">
        <v>5.0999999999999997E-2</v>
      </c>
      <c r="X16">
        <v>194</v>
      </c>
      <c r="Y16">
        <v>173.29872932330824</v>
      </c>
      <c r="Z16">
        <v>0.35299999999999998</v>
      </c>
      <c r="AA16" s="3">
        <f t="shared" si="20"/>
        <v>2.3570650593463394</v>
      </c>
      <c r="AB16">
        <v>1.2E-2</v>
      </c>
      <c r="AC16">
        <f t="shared" si="12"/>
        <v>1.7587912087912088</v>
      </c>
      <c r="AD16">
        <v>6.6304761907142758E-5</v>
      </c>
      <c r="AE16">
        <v>11324.270695654501</v>
      </c>
      <c r="AF16">
        <v>1.15266515151515</v>
      </c>
      <c r="AG16" s="3">
        <f t="shared" si="13"/>
        <v>4.0035056488937536E-2</v>
      </c>
      <c r="AH16">
        <f t="shared" si="22"/>
        <v>522.58128347041873</v>
      </c>
      <c r="AI16">
        <f t="shared" si="14"/>
        <v>143.56628666769745</v>
      </c>
      <c r="AJ16">
        <v>87.213089579242393</v>
      </c>
      <c r="AK16">
        <v>0.95117184895833373</v>
      </c>
      <c r="AL16">
        <f t="shared" si="15"/>
        <v>0.78965583289847252</v>
      </c>
      <c r="AM16">
        <v>1530</v>
      </c>
      <c r="AN16">
        <v>1.2298382222433299E-2</v>
      </c>
      <c r="AO16">
        <f t="shared" si="16"/>
        <v>7.2371527584040507E-3</v>
      </c>
      <c r="AP16">
        <v>866.30670821756905</v>
      </c>
      <c r="AQ16">
        <f t="shared" si="17"/>
        <v>34.682638000235904</v>
      </c>
      <c r="AR16">
        <f t="shared" si="18"/>
        <v>0.11718141170582165</v>
      </c>
      <c r="AS16">
        <f t="shared" si="19"/>
        <v>8.4951272377851196E-3</v>
      </c>
    </row>
    <row r="17" spans="1:52" x14ac:dyDescent="0.25">
      <c r="A17">
        <v>16</v>
      </c>
      <c r="B17" t="s">
        <v>17</v>
      </c>
      <c r="C17">
        <v>2049</v>
      </c>
      <c r="D17" s="2">
        <v>4.9000000000000004</v>
      </c>
      <c r="E17" s="1">
        <f t="shared" si="0"/>
        <v>4.9000000000000002E-2</v>
      </c>
      <c r="F17" s="3">
        <f t="shared" si="1"/>
        <v>41816.326530612241</v>
      </c>
      <c r="G17" t="s">
        <v>54</v>
      </c>
      <c r="H17" s="2">
        <v>604</v>
      </c>
      <c r="I17" s="2">
        <f t="shared" si="2"/>
        <v>512.25</v>
      </c>
      <c r="J17" s="3">
        <f t="shared" si="3"/>
        <v>12326.530612244898</v>
      </c>
      <c r="K17" s="3">
        <f t="shared" si="4"/>
        <v>123.26530612244899</v>
      </c>
      <c r="L17">
        <v>2587.84</v>
      </c>
      <c r="M17" s="3">
        <f t="shared" si="5"/>
        <v>151926.42906488164</v>
      </c>
      <c r="N17" s="3">
        <f t="shared" si="6"/>
        <v>151.92642906488163</v>
      </c>
      <c r="O17">
        <v>1.0349999999999999</v>
      </c>
      <c r="P17" s="3">
        <f t="shared" si="7"/>
        <v>157.24385408215247</v>
      </c>
      <c r="Q17" s="3">
        <f t="shared" si="8"/>
        <v>12203.26530612245</v>
      </c>
      <c r="R17">
        <v>7.1999999999999995E-2</v>
      </c>
      <c r="S17">
        <v>0.57995989999999997</v>
      </c>
      <c r="T17" s="3">
        <f t="shared" si="9"/>
        <v>21041.567367196338</v>
      </c>
      <c r="U17" s="3">
        <f t="shared" si="10"/>
        <v>21.041567367196336</v>
      </c>
      <c r="V17">
        <f t="shared" si="11"/>
        <v>1.514992850438136</v>
      </c>
      <c r="W17">
        <v>5.0999999999999997E-2</v>
      </c>
      <c r="X17">
        <v>194</v>
      </c>
      <c r="Y17">
        <v>173.29872932330824</v>
      </c>
      <c r="Z17">
        <v>0.35299999999999998</v>
      </c>
      <c r="AA17" s="3">
        <f t="shared" si="20"/>
        <v>3.8457506173480427</v>
      </c>
      <c r="AB17">
        <v>1.2E-2</v>
      </c>
      <c r="AC17">
        <f t="shared" si="12"/>
        <v>2.8696163265306125</v>
      </c>
      <c r="AD17">
        <v>6.6304761907142758E-5</v>
      </c>
      <c r="AE17">
        <v>11324.270695654501</v>
      </c>
      <c r="AF17">
        <v>1.15266515151515</v>
      </c>
      <c r="AG17" s="3">
        <f t="shared" si="13"/>
        <v>6.5320574244392207E-2</v>
      </c>
      <c r="AH17">
        <f t="shared" si="22"/>
        <v>852.63547798643685</v>
      </c>
      <c r="AI17">
        <f t="shared" si="14"/>
        <v>174.00724040539529</v>
      </c>
      <c r="AJ17">
        <v>87.213089579242393</v>
      </c>
      <c r="AK17">
        <v>0.95117184895833373</v>
      </c>
      <c r="AL17">
        <f t="shared" si="15"/>
        <v>0.95708982618412741</v>
      </c>
      <c r="AM17">
        <v>1530</v>
      </c>
      <c r="AN17">
        <v>1.2298382222433299E-2</v>
      </c>
      <c r="AO17">
        <f t="shared" si="16"/>
        <v>7.2371527584040507E-3</v>
      </c>
      <c r="AP17">
        <v>866.30670821756905</v>
      </c>
      <c r="AQ17">
        <f t="shared" si="17"/>
        <v>56.587651652540735</v>
      </c>
      <c r="AR17">
        <f t="shared" si="18"/>
        <v>0.14202787124343985</v>
      </c>
      <c r="AS17">
        <f t="shared" si="19"/>
        <v>1.3860517209576885E-2</v>
      </c>
    </row>
    <row r="18" spans="1:52" x14ac:dyDescent="0.25">
      <c r="A18">
        <v>17</v>
      </c>
      <c r="B18" t="s">
        <v>52</v>
      </c>
      <c r="C18">
        <v>3485</v>
      </c>
      <c r="D18" s="2">
        <v>248.06</v>
      </c>
      <c r="E18" s="1">
        <f t="shared" si="0"/>
        <v>2.4805999999999999</v>
      </c>
      <c r="F18" s="3">
        <f t="shared" si="1"/>
        <v>1404.9020398290736</v>
      </c>
      <c r="G18" t="s">
        <v>54</v>
      </c>
      <c r="H18" s="2">
        <v>373</v>
      </c>
      <c r="I18" s="2">
        <f t="shared" si="2"/>
        <v>871.25</v>
      </c>
      <c r="J18" s="3">
        <f t="shared" si="3"/>
        <v>150.3668467306297</v>
      </c>
      <c r="K18" s="3">
        <f t="shared" si="4"/>
        <v>1.503668467306297</v>
      </c>
      <c r="L18">
        <v>2587.84</v>
      </c>
      <c r="M18" s="3">
        <f t="shared" si="5"/>
        <v>1853.2950423890995</v>
      </c>
      <c r="N18" s="3">
        <f t="shared" si="6"/>
        <v>1.8532950423890995</v>
      </c>
      <c r="O18">
        <v>1.0349999999999999</v>
      </c>
      <c r="P18" s="3">
        <f t="shared" si="7"/>
        <v>1.9181603688727178</v>
      </c>
      <c r="Q18" s="3">
        <f t="shared" si="8"/>
        <v>148.86317826332339</v>
      </c>
      <c r="R18">
        <v>7.1999999999999995E-2</v>
      </c>
      <c r="S18">
        <v>0.57995989999999997</v>
      </c>
      <c r="T18" s="3">
        <f t="shared" si="9"/>
        <v>256.67839839154982</v>
      </c>
      <c r="U18" s="3">
        <f t="shared" si="10"/>
        <v>0.25667839839154982</v>
      </c>
      <c r="V18">
        <f t="shared" si="11"/>
        <v>1.8480844684191585E-2</v>
      </c>
      <c r="W18">
        <v>5.0999999999999997E-2</v>
      </c>
      <c r="X18">
        <v>194</v>
      </c>
      <c r="Y18">
        <v>173.29872932330824</v>
      </c>
      <c r="Z18">
        <v>0.35299999999999998</v>
      </c>
      <c r="AA18" s="3">
        <f t="shared" si="20"/>
        <v>4.6912907762428617E-2</v>
      </c>
      <c r="AB18">
        <v>1.2E-2</v>
      </c>
      <c r="AC18">
        <f t="shared" si="12"/>
        <v>3.5005401918890594E-2</v>
      </c>
      <c r="AD18">
        <v>6.6304761907142758E-5</v>
      </c>
      <c r="AE18">
        <v>11324.270695654501</v>
      </c>
      <c r="AF18">
        <v>1.15266515151515</v>
      </c>
      <c r="AG18" s="3">
        <f t="shared" si="13"/>
        <v>7.9682183776887214E-4</v>
      </c>
      <c r="AH18">
        <f t="shared" si="22"/>
        <v>10.400988913143548</v>
      </c>
      <c r="AI18">
        <f t="shared" si="14"/>
        <v>4.1929327231893687E-2</v>
      </c>
      <c r="AJ18">
        <v>87.213089579242393</v>
      </c>
      <c r="AK18">
        <v>0.95117184895833373</v>
      </c>
      <c r="AL18">
        <f t="shared" si="15"/>
        <v>2.3062334888420107E-4</v>
      </c>
      <c r="AM18">
        <v>1530</v>
      </c>
      <c r="AN18">
        <v>1.2298382222433299E-2</v>
      </c>
      <c r="AO18">
        <f t="shared" si="16"/>
        <v>7.2371527584040507E-3</v>
      </c>
      <c r="AP18">
        <v>866.30670821756905</v>
      </c>
      <c r="AQ18">
        <f t="shared" si="17"/>
        <v>0.6902921033134255</v>
      </c>
      <c r="AR18">
        <f t="shared" si="18"/>
        <v>3.4223478721583182E-5</v>
      </c>
      <c r="AS18">
        <f t="shared" si="19"/>
        <v>1.6907938919888315E-4</v>
      </c>
    </row>
    <row r="19" spans="1:52" x14ac:dyDescent="0.25">
      <c r="A19">
        <v>18</v>
      </c>
      <c r="B19" t="s">
        <v>18</v>
      </c>
      <c r="C19">
        <v>4239</v>
      </c>
      <c r="D19" s="2">
        <v>20.3</v>
      </c>
      <c r="E19" s="1">
        <f t="shared" si="0"/>
        <v>0.20300000000000001</v>
      </c>
      <c r="F19" s="3">
        <f t="shared" si="1"/>
        <v>20881.773399014775</v>
      </c>
      <c r="G19" t="s">
        <v>54</v>
      </c>
      <c r="H19" s="2">
        <v>918</v>
      </c>
      <c r="I19" s="2">
        <f t="shared" si="2"/>
        <v>1059.75</v>
      </c>
      <c r="J19" s="3">
        <f t="shared" si="3"/>
        <v>4522.1674876847292</v>
      </c>
      <c r="K19" s="3">
        <f t="shared" si="4"/>
        <v>45.221674876847295</v>
      </c>
      <c r="L19">
        <v>2587.84</v>
      </c>
      <c r="M19" s="3">
        <f t="shared" si="5"/>
        <v>55736.425734809854</v>
      </c>
      <c r="N19" s="3">
        <f t="shared" si="6"/>
        <v>55.736425734809856</v>
      </c>
      <c r="O19">
        <v>1.0349999999999999</v>
      </c>
      <c r="P19" s="3">
        <f t="shared" si="7"/>
        <v>57.6872006355282</v>
      </c>
      <c r="Q19" s="3">
        <f t="shared" si="8"/>
        <v>4476.9458128078822</v>
      </c>
      <c r="R19">
        <v>7.1999999999999995E-2</v>
      </c>
      <c r="S19">
        <v>0.57995989999999997</v>
      </c>
      <c r="T19" s="3">
        <f t="shared" si="9"/>
        <v>7719.4057947935407</v>
      </c>
      <c r="U19" s="3">
        <f t="shared" si="10"/>
        <v>7.7194057947935404</v>
      </c>
      <c r="V19">
        <f t="shared" si="11"/>
        <v>0.55579721722513487</v>
      </c>
      <c r="W19">
        <v>5.0999999999999997E-2</v>
      </c>
      <c r="X19">
        <v>194</v>
      </c>
      <c r="Y19">
        <v>173.29872932330824</v>
      </c>
      <c r="Z19">
        <v>0.35299999999999998</v>
      </c>
      <c r="AA19" s="3">
        <f t="shared" si="20"/>
        <v>1.4108696886891141</v>
      </c>
      <c r="AB19">
        <v>1.2E-2</v>
      </c>
      <c r="AC19">
        <f t="shared" si="12"/>
        <v>1.0527605911330049</v>
      </c>
      <c r="AD19">
        <v>6.6304761907142758E-5</v>
      </c>
      <c r="AE19">
        <v>11324.270695654501</v>
      </c>
      <c r="AF19">
        <v>1.15266515151515</v>
      </c>
      <c r="AG19" s="3">
        <f t="shared" si="13"/>
        <v>2.3963805097879903E-2</v>
      </c>
      <c r="AH19">
        <f t="shared" si="22"/>
        <v>312.80175733848165</v>
      </c>
      <c r="AI19">
        <f t="shared" si="14"/>
        <v>15.408953563472</v>
      </c>
      <c r="AJ19">
        <v>87.213089579242393</v>
      </c>
      <c r="AK19">
        <v>0.95117184895833373</v>
      </c>
      <c r="AL19">
        <f t="shared" si="15"/>
        <v>8.4753672625253795E-2</v>
      </c>
      <c r="AM19">
        <v>1530</v>
      </c>
      <c r="AN19">
        <v>1.2298382222433299E-2</v>
      </c>
      <c r="AO19">
        <f t="shared" si="16"/>
        <v>7.2371527584040507E-3</v>
      </c>
      <c r="AP19">
        <v>866.30670821756905</v>
      </c>
      <c r="AQ19">
        <f t="shared" si="17"/>
        <v>20.760005110711738</v>
      </c>
      <c r="AR19">
        <f t="shared" si="18"/>
        <v>1.2577067871487768E-2</v>
      </c>
      <c r="AS19">
        <f t="shared" si="19"/>
        <v>5.0849328379048344E-3</v>
      </c>
    </row>
    <row r="20" spans="1:52" x14ac:dyDescent="0.25">
      <c r="A20">
        <v>19</v>
      </c>
      <c r="B20" t="s">
        <v>19</v>
      </c>
      <c r="C20">
        <v>1149</v>
      </c>
      <c r="D20" s="2">
        <v>86.89</v>
      </c>
      <c r="E20" s="1">
        <f t="shared" si="0"/>
        <v>0.86890000000000001</v>
      </c>
      <c r="F20" s="3">
        <f t="shared" si="1"/>
        <v>1322.3616066290713</v>
      </c>
      <c r="G20" t="s">
        <v>55</v>
      </c>
      <c r="H20" s="2">
        <v>210</v>
      </c>
      <c r="I20" s="2">
        <f t="shared" si="2"/>
        <v>287.25</v>
      </c>
      <c r="J20" s="3">
        <f t="shared" si="3"/>
        <v>241.68488894003912</v>
      </c>
      <c r="K20" s="3">
        <f t="shared" si="4"/>
        <v>2.416848889400391</v>
      </c>
      <c r="L20" s="2">
        <v>2252.4</v>
      </c>
      <c r="M20" s="3">
        <f t="shared" si="5"/>
        <v>2592.6868579583374</v>
      </c>
      <c r="N20" s="3">
        <f t="shared" si="6"/>
        <v>2.5926868579583373</v>
      </c>
      <c r="O20">
        <v>1.0349999999999999</v>
      </c>
      <c r="P20" s="3">
        <f t="shared" si="7"/>
        <v>2.6834308979868791</v>
      </c>
      <c r="Q20" s="3">
        <f t="shared" si="8"/>
        <v>239.26804005063872</v>
      </c>
      <c r="R20">
        <v>7.1999999999999995E-2</v>
      </c>
      <c r="S20">
        <v>0.57995989999999997</v>
      </c>
      <c r="T20" s="3">
        <f t="shared" si="9"/>
        <v>412.5596270546269</v>
      </c>
      <c r="U20" s="3">
        <f t="shared" si="10"/>
        <v>0.4125596270546269</v>
      </c>
      <c r="V20">
        <f t="shared" si="11"/>
        <v>2.9704293147933134E-2</v>
      </c>
      <c r="W20">
        <v>5.0999999999999997E-2</v>
      </c>
      <c r="X20">
        <v>147</v>
      </c>
      <c r="Y20">
        <v>131.31398562126901</v>
      </c>
      <c r="Z20">
        <v>0.35299999999999998</v>
      </c>
      <c r="AA20" s="3">
        <f t="shared" si="20"/>
        <v>5.713541183787986E-2</v>
      </c>
      <c r="AB20">
        <v>1.2E-2</v>
      </c>
      <c r="AC20">
        <f t="shared" si="12"/>
        <v>4.2633214409022901E-2</v>
      </c>
      <c r="AD20">
        <v>6.6304761907142758E-5</v>
      </c>
      <c r="AE20">
        <v>11324.270695654501</v>
      </c>
      <c r="AF20">
        <v>1.15266515151515</v>
      </c>
      <c r="AG20" s="3">
        <f t="shared" si="13"/>
        <v>1.2807330974437417E-3</v>
      </c>
      <c r="AH20">
        <f t="shared" si="22"/>
        <v>16.717527200945312</v>
      </c>
      <c r="AI20">
        <f t="shared" si="14"/>
        <v>0.19239874785297861</v>
      </c>
      <c r="AJ20">
        <v>87.213089579242393</v>
      </c>
      <c r="AK20">
        <v>0.95117184895833373</v>
      </c>
      <c r="AL20">
        <f t="shared" si="15"/>
        <v>1.0582484022598263E-3</v>
      </c>
      <c r="AM20">
        <v>1530</v>
      </c>
      <c r="AN20">
        <v>1.2298382222433299E-2</v>
      </c>
      <c r="AO20">
        <f t="shared" si="16"/>
        <v>7.2371527584040507E-3</v>
      </c>
      <c r="AP20">
        <v>866.30670821756905</v>
      </c>
      <c r="AQ20">
        <f t="shared" si="17"/>
        <v>1.1095076737517791</v>
      </c>
      <c r="AR20">
        <f t="shared" si="18"/>
        <v>1.5703935378665217E-4</v>
      </c>
      <c r="AS20">
        <f t="shared" si="19"/>
        <v>2.7176159033105366E-4</v>
      </c>
      <c r="AT20">
        <v>4000</v>
      </c>
      <c r="AU20">
        <v>0</v>
      </c>
      <c r="AV20">
        <v>1</v>
      </c>
      <c r="AW20">
        <v>1</v>
      </c>
      <c r="AX20">
        <f>AT20*1.06230754840047</f>
        <v>4249.2301936018803</v>
      </c>
      <c r="AY20">
        <v>7.0924542637176133E-5</v>
      </c>
      <c r="AZ20">
        <f>((AX20*AY20)/AW20/24)*0.65</f>
        <v>8.162231676118346E-3</v>
      </c>
    </row>
    <row r="21" spans="1:52" x14ac:dyDescent="0.25">
      <c r="A21">
        <v>20</v>
      </c>
      <c r="B21" t="s">
        <v>20</v>
      </c>
      <c r="C21">
        <v>4120</v>
      </c>
      <c r="D21" s="2">
        <v>93.27</v>
      </c>
      <c r="E21" s="1">
        <f t="shared" si="0"/>
        <v>0.93269999999999997</v>
      </c>
      <c r="F21" s="3">
        <f t="shared" si="1"/>
        <v>4417.2831564275757</v>
      </c>
      <c r="G21" t="s">
        <v>54</v>
      </c>
      <c r="H21" s="2">
        <v>841</v>
      </c>
      <c r="I21" s="2">
        <f t="shared" si="2"/>
        <v>1030</v>
      </c>
      <c r="J21" s="3">
        <f t="shared" si="3"/>
        <v>901.68328508630862</v>
      </c>
      <c r="K21" s="3">
        <f t="shared" si="4"/>
        <v>9.0168328508630857</v>
      </c>
      <c r="L21">
        <v>2587.84</v>
      </c>
      <c r="M21" s="3">
        <f t="shared" si="5"/>
        <v>11113.388345831243</v>
      </c>
      <c r="N21" s="3">
        <f t="shared" si="6"/>
        <v>11.113388345831243</v>
      </c>
      <c r="O21">
        <v>1.0349999999999999</v>
      </c>
      <c r="P21" s="3">
        <f t="shared" si="7"/>
        <v>11.502356937935335</v>
      </c>
      <c r="Q21" s="3">
        <f t="shared" si="8"/>
        <v>892.66645223544549</v>
      </c>
      <c r="R21">
        <v>7.1999999999999995E-2</v>
      </c>
      <c r="S21">
        <v>0.57995989999999997</v>
      </c>
      <c r="T21" s="3">
        <f t="shared" si="9"/>
        <v>1539.1865062316301</v>
      </c>
      <c r="U21" s="3">
        <f t="shared" si="10"/>
        <v>1.5391865062316301</v>
      </c>
      <c r="V21">
        <f t="shared" si="11"/>
        <v>0.11082142844867736</v>
      </c>
      <c r="W21">
        <v>5.0999999999999997E-2</v>
      </c>
      <c r="X21">
        <v>194</v>
      </c>
      <c r="Y21">
        <v>173.29872932330824</v>
      </c>
      <c r="Z21">
        <v>0.35299999999999998</v>
      </c>
      <c r="AA21" s="3">
        <f t="shared" si="20"/>
        <v>0.28131589977380961</v>
      </c>
      <c r="AB21">
        <v>1.2E-2</v>
      </c>
      <c r="AC21">
        <f t="shared" si="12"/>
        <v>0.20991186876809262</v>
      </c>
      <c r="AD21">
        <v>6.6304761907142758E-5</v>
      </c>
      <c r="AE21">
        <v>11324.270695654501</v>
      </c>
      <c r="AF21">
        <v>1.15266515151515</v>
      </c>
      <c r="AG21" s="3">
        <f t="shared" si="13"/>
        <v>4.7781871331986367E-3</v>
      </c>
      <c r="AH21">
        <f t="shared" si="22"/>
        <v>62.370117185141261</v>
      </c>
      <c r="AI21">
        <f t="shared" si="14"/>
        <v>0.66870501967557916</v>
      </c>
      <c r="AJ21">
        <v>87.213089579242393</v>
      </c>
      <c r="AK21">
        <v>0.95117184895833373</v>
      </c>
      <c r="AL21">
        <f t="shared" si="15"/>
        <v>3.6780697720317926E-3</v>
      </c>
      <c r="AM21">
        <v>1530</v>
      </c>
      <c r="AN21">
        <v>1.2298382222433299E-2</v>
      </c>
      <c r="AO21">
        <f t="shared" si="16"/>
        <v>7.2371527584040507E-3</v>
      </c>
      <c r="AP21">
        <v>866.30670821756905</v>
      </c>
      <c r="AQ21">
        <f t="shared" si="17"/>
        <v>4.1393755666088543</v>
      </c>
      <c r="AR21">
        <f t="shared" si="18"/>
        <v>5.4580918709506922E-4</v>
      </c>
      <c r="AS21">
        <f t="shared" si="19"/>
        <v>1.013894102377158E-3</v>
      </c>
    </row>
    <row r="22" spans="1:52" x14ac:dyDescent="0.25">
      <c r="A22">
        <v>21</v>
      </c>
      <c r="B22" t="s">
        <v>21</v>
      </c>
      <c r="C22">
        <v>4002</v>
      </c>
      <c r="D22" s="2">
        <v>30.12</v>
      </c>
      <c r="E22" s="1">
        <f t="shared" si="0"/>
        <v>0.30120000000000002</v>
      </c>
      <c r="F22" s="3">
        <f t="shared" si="1"/>
        <v>13286.852589641434</v>
      </c>
      <c r="G22" t="s">
        <v>54</v>
      </c>
      <c r="H22" s="2">
        <v>195</v>
      </c>
      <c r="I22" s="2">
        <f t="shared" si="2"/>
        <v>1000.5</v>
      </c>
      <c r="J22" s="3">
        <f t="shared" si="3"/>
        <v>647.41035856573706</v>
      </c>
      <c r="K22" s="3">
        <f t="shared" si="4"/>
        <v>6.474103585657371</v>
      </c>
      <c r="L22">
        <v>2587.84</v>
      </c>
      <c r="M22" s="3">
        <f t="shared" si="5"/>
        <v>7979.4345230278886</v>
      </c>
      <c r="N22" s="3">
        <f t="shared" si="6"/>
        <v>7.9794345230278889</v>
      </c>
      <c r="O22">
        <v>1.0349999999999999</v>
      </c>
      <c r="P22" s="3">
        <f t="shared" si="7"/>
        <v>8.258714731333864</v>
      </c>
      <c r="Q22" s="3">
        <f t="shared" si="8"/>
        <v>640.93625498007975</v>
      </c>
      <c r="R22">
        <v>7.1999999999999995E-2</v>
      </c>
      <c r="S22">
        <v>0.57995989999999997</v>
      </c>
      <c r="T22" s="3">
        <f t="shared" si="9"/>
        <v>1105.138915604475</v>
      </c>
      <c r="U22" s="3">
        <f t="shared" si="10"/>
        <v>1.1051389156044749</v>
      </c>
      <c r="V22">
        <f t="shared" si="11"/>
        <v>7.9570001923522191E-2</v>
      </c>
      <c r="W22">
        <v>5.0999999999999997E-2</v>
      </c>
      <c r="X22">
        <v>194</v>
      </c>
      <c r="Y22">
        <v>173.29872932330824</v>
      </c>
      <c r="Z22">
        <v>0.35299999999999998</v>
      </c>
      <c r="AA22" s="3">
        <f t="shared" si="20"/>
        <v>0.20198536510008833</v>
      </c>
      <c r="AB22">
        <v>1.2E-2</v>
      </c>
      <c r="AC22">
        <f t="shared" si="12"/>
        <v>0.15071713147410359</v>
      </c>
      <c r="AD22">
        <v>6.6304761907142758E-5</v>
      </c>
      <c r="AE22">
        <v>11324.270695654501</v>
      </c>
      <c r="AF22">
        <v>1.15266515151515</v>
      </c>
      <c r="AG22" s="3">
        <f t="shared" si="13"/>
        <v>3.4307476875344513E-3</v>
      </c>
      <c r="AH22">
        <f t="shared" si="22"/>
        <v>44.781865870735622</v>
      </c>
      <c r="AI22">
        <f t="shared" si="14"/>
        <v>1.4867817354161892</v>
      </c>
      <c r="AJ22">
        <v>87.213089579242393</v>
      </c>
      <c r="AK22">
        <v>0.95117184895833373</v>
      </c>
      <c r="AL22">
        <f t="shared" si="15"/>
        <v>8.1777267969310001E-3</v>
      </c>
      <c r="AM22">
        <v>1530</v>
      </c>
      <c r="AN22">
        <v>1.2298382222433299E-2</v>
      </c>
      <c r="AO22">
        <f t="shared" si="16"/>
        <v>7.2371527584040507E-3</v>
      </c>
      <c r="AP22">
        <v>866.30670821756905</v>
      </c>
      <c r="AQ22">
        <f t="shared" si="17"/>
        <v>2.9720797359130078</v>
      </c>
      <c r="AR22">
        <f t="shared" si="18"/>
        <v>1.2135382665274497E-3</v>
      </c>
      <c r="AS22">
        <f t="shared" si="19"/>
        <v>7.2797794438969913E-4</v>
      </c>
    </row>
    <row r="23" spans="1:52" x14ac:dyDescent="0.25">
      <c r="A23">
        <v>22</v>
      </c>
      <c r="B23" t="s">
        <v>22</v>
      </c>
      <c r="C23">
        <v>3291</v>
      </c>
      <c r="D23" s="2">
        <v>25.34</v>
      </c>
      <c r="E23" s="1">
        <f t="shared" si="0"/>
        <v>0.25340000000000001</v>
      </c>
      <c r="F23" s="3">
        <f t="shared" si="1"/>
        <v>12987.371744277822</v>
      </c>
      <c r="G23" t="s">
        <v>54</v>
      </c>
      <c r="H23" s="2">
        <v>249</v>
      </c>
      <c r="I23" s="2">
        <f t="shared" si="2"/>
        <v>822.75</v>
      </c>
      <c r="J23" s="3">
        <f t="shared" si="3"/>
        <v>982.63614838200465</v>
      </c>
      <c r="K23" s="3">
        <f t="shared" si="4"/>
        <v>9.8263614838200475</v>
      </c>
      <c r="L23">
        <v>2587.84</v>
      </c>
      <c r="M23" s="3">
        <f t="shared" si="5"/>
        <v>12111.145121843725</v>
      </c>
      <c r="N23" s="3">
        <f t="shared" si="6"/>
        <v>12.111145121843725</v>
      </c>
      <c r="O23">
        <v>1.0349999999999999</v>
      </c>
      <c r="P23" s="3">
        <f t="shared" si="7"/>
        <v>12.535035201108254</v>
      </c>
      <c r="Q23" s="3">
        <f t="shared" si="8"/>
        <v>972.80978689818471</v>
      </c>
      <c r="R23">
        <v>7.1999999999999995E-2</v>
      </c>
      <c r="S23">
        <v>0.57995989999999997</v>
      </c>
      <c r="T23" s="3">
        <f t="shared" si="9"/>
        <v>1677.3742234561128</v>
      </c>
      <c r="U23" s="3">
        <f t="shared" si="10"/>
        <v>1.6773742234561129</v>
      </c>
      <c r="V23">
        <f t="shared" si="11"/>
        <v>0.12077094408884012</v>
      </c>
      <c r="W23">
        <v>5.0999999999999997E-2</v>
      </c>
      <c r="X23">
        <v>194</v>
      </c>
      <c r="Y23">
        <v>173.29872932330824</v>
      </c>
      <c r="Z23">
        <v>0.35299999999999998</v>
      </c>
      <c r="AA23" s="3">
        <f t="shared" si="20"/>
        <v>0.30657235950192263</v>
      </c>
      <c r="AB23">
        <v>1.2E-2</v>
      </c>
      <c r="AC23">
        <f t="shared" si="12"/>
        <v>0.22875769534333071</v>
      </c>
      <c r="AD23">
        <v>6.6304761907142758E-5</v>
      </c>
      <c r="AE23">
        <v>11324.270695654501</v>
      </c>
      <c r="AF23">
        <v>1.15266515151515</v>
      </c>
      <c r="AG23" s="3">
        <f t="shared" si="13"/>
        <v>5.2071713854220311E-3</v>
      </c>
      <c r="AH23">
        <f t="shared" si="22"/>
        <v>67.969688180562343</v>
      </c>
      <c r="AI23">
        <f t="shared" si="14"/>
        <v>2.6823081365652071</v>
      </c>
      <c r="AJ23">
        <v>87.213089579242393</v>
      </c>
      <c r="AK23">
        <v>0.95117184895833373</v>
      </c>
      <c r="AL23">
        <f t="shared" si="15"/>
        <v>1.475346555819447E-2</v>
      </c>
      <c r="AM23">
        <v>1530</v>
      </c>
      <c r="AN23">
        <v>1.2298382222433299E-2</v>
      </c>
      <c r="AO23">
        <f t="shared" si="16"/>
        <v>7.2371527584040507E-3</v>
      </c>
      <c r="AP23">
        <v>866.30670821756905</v>
      </c>
      <c r="AQ23">
        <f t="shared" si="17"/>
        <v>4.5110075020296785</v>
      </c>
      <c r="AR23">
        <f t="shared" si="18"/>
        <v>2.189348637262235E-3</v>
      </c>
      <c r="AS23">
        <f t="shared" si="19"/>
        <v>1.1049212202394949E-3</v>
      </c>
    </row>
    <row r="24" spans="1:52" x14ac:dyDescent="0.25">
      <c r="A24">
        <v>23</v>
      </c>
      <c r="B24" t="s">
        <v>23</v>
      </c>
      <c r="C24">
        <v>4689</v>
      </c>
      <c r="D24" s="2">
        <v>67.55</v>
      </c>
      <c r="E24" s="1">
        <f t="shared" si="0"/>
        <v>0.67549999999999999</v>
      </c>
      <c r="F24" s="3">
        <f t="shared" si="1"/>
        <v>6941.5247964470764</v>
      </c>
      <c r="G24" t="s">
        <v>54</v>
      </c>
      <c r="H24" s="2">
        <v>922</v>
      </c>
      <c r="I24" s="2">
        <f t="shared" si="2"/>
        <v>1172.25</v>
      </c>
      <c r="J24" s="3">
        <f t="shared" si="3"/>
        <v>1364.9148778682459</v>
      </c>
      <c r="K24" s="3">
        <f t="shared" si="4"/>
        <v>13.649148778682459</v>
      </c>
      <c r="L24">
        <v>2587.84</v>
      </c>
      <c r="M24" s="3">
        <f t="shared" si="5"/>
        <v>16822.79060468631</v>
      </c>
      <c r="N24" s="3">
        <f t="shared" si="6"/>
        <v>16.822790604686311</v>
      </c>
      <c r="O24">
        <v>1.0349999999999999</v>
      </c>
      <c r="P24" s="3">
        <f t="shared" si="7"/>
        <v>17.411588275850331</v>
      </c>
      <c r="Q24" s="3">
        <f t="shared" si="8"/>
        <v>1351.2657290895634</v>
      </c>
      <c r="R24">
        <v>7.1999999999999995E-2</v>
      </c>
      <c r="S24">
        <v>0.57995989999999997</v>
      </c>
      <c r="T24" s="3">
        <f t="shared" si="9"/>
        <v>2329.9295849412406</v>
      </c>
      <c r="U24" s="3">
        <f t="shared" si="10"/>
        <v>2.3299295849412407</v>
      </c>
      <c r="V24">
        <f t="shared" si="11"/>
        <v>0.16775493011576931</v>
      </c>
      <c r="W24">
        <v>5.0999999999999997E-2</v>
      </c>
      <c r="X24">
        <v>194</v>
      </c>
      <c r="Y24">
        <v>173.29872932330824</v>
      </c>
      <c r="Z24">
        <v>0.35299999999999998</v>
      </c>
      <c r="AA24" s="3">
        <f t="shared" si="20"/>
        <v>0.42583938654847253</v>
      </c>
      <c r="AB24">
        <v>1.2E-2</v>
      </c>
      <c r="AC24">
        <f t="shared" si="12"/>
        <v>0.31775218356772761</v>
      </c>
      <c r="AD24">
        <v>6.6304761907142758E-5</v>
      </c>
      <c r="AE24">
        <v>11324.270695654501</v>
      </c>
      <c r="AF24">
        <v>1.15266515151515</v>
      </c>
      <c r="AG24" s="3">
        <f t="shared" si="13"/>
        <v>7.2329373464177912E-3</v>
      </c>
      <c r="AH24">
        <f t="shared" si="22"/>
        <v>94.412198039399939</v>
      </c>
      <c r="AI24">
        <f t="shared" si="14"/>
        <v>1.397663923603256</v>
      </c>
      <c r="AJ24">
        <v>87.213089579242393</v>
      </c>
      <c r="AK24">
        <v>0.95117184895833373</v>
      </c>
      <c r="AL24">
        <f t="shared" si="15"/>
        <v>7.6875532224335479E-3</v>
      </c>
      <c r="AM24">
        <v>1530</v>
      </c>
      <c r="AN24">
        <v>1.2298382222433299E-2</v>
      </c>
      <c r="AO24">
        <f t="shared" si="16"/>
        <v>7.2371527584040507E-3</v>
      </c>
      <c r="AP24">
        <v>866.30670821756905</v>
      </c>
      <c r="AQ24">
        <f t="shared" si="17"/>
        <v>6.2659421433191156</v>
      </c>
      <c r="AR24">
        <f t="shared" si="18"/>
        <v>1.1407986892996507E-3</v>
      </c>
      <c r="AS24">
        <f t="shared" si="19"/>
        <v>1.5347729827164195E-3</v>
      </c>
    </row>
    <row r="25" spans="1:52" x14ac:dyDescent="0.25">
      <c r="A25">
        <v>24</v>
      </c>
      <c r="B25" t="s">
        <v>24</v>
      </c>
      <c r="C25">
        <v>4704</v>
      </c>
      <c r="D25" s="2">
        <v>57.35</v>
      </c>
      <c r="E25" s="1">
        <f t="shared" si="0"/>
        <v>0.57350000000000001</v>
      </c>
      <c r="F25" s="3">
        <f t="shared" si="1"/>
        <v>8202.2667829119437</v>
      </c>
      <c r="G25" t="s">
        <v>54</v>
      </c>
      <c r="H25" s="2">
        <v>561</v>
      </c>
      <c r="I25" s="2">
        <f t="shared" si="2"/>
        <v>1176</v>
      </c>
      <c r="J25" s="3">
        <f t="shared" si="3"/>
        <v>978.20401046207496</v>
      </c>
      <c r="K25" s="3">
        <f t="shared" si="4"/>
        <v>9.7820401046207497</v>
      </c>
      <c r="L25">
        <v>2587.84</v>
      </c>
      <c r="M25" s="3">
        <f t="shared" si="5"/>
        <v>12056.518324695378</v>
      </c>
      <c r="N25" s="3">
        <f t="shared" si="6"/>
        <v>12.056518324695379</v>
      </c>
      <c r="O25">
        <v>1.0349999999999999</v>
      </c>
      <c r="P25" s="3">
        <f t="shared" si="7"/>
        <v>12.478496466059715</v>
      </c>
      <c r="Q25" s="3">
        <f t="shared" si="8"/>
        <v>968.42197035745426</v>
      </c>
      <c r="R25">
        <v>7.1999999999999995E-2</v>
      </c>
      <c r="S25">
        <v>0.57995989999999997</v>
      </c>
      <c r="T25" s="3">
        <f t="shared" si="9"/>
        <v>1669.8084994453138</v>
      </c>
      <c r="U25" s="3">
        <f t="shared" si="10"/>
        <v>1.6698084994453137</v>
      </c>
      <c r="V25">
        <f t="shared" si="11"/>
        <v>0.12022621196006258</v>
      </c>
      <c r="W25">
        <v>5.0999999999999997E-2</v>
      </c>
      <c r="X25">
        <v>194</v>
      </c>
      <c r="Y25">
        <v>173.29872932330824</v>
      </c>
      <c r="Z25">
        <v>0.35299999999999998</v>
      </c>
      <c r="AA25" s="3">
        <f t="shared" si="20"/>
        <v>0.30518957811128461</v>
      </c>
      <c r="AB25">
        <v>1.2E-2</v>
      </c>
      <c r="AC25">
        <f t="shared" si="12"/>
        <v>0.22772589363557103</v>
      </c>
      <c r="AD25">
        <v>6.6304761907142758E-5</v>
      </c>
      <c r="AE25">
        <v>11324.270695654501</v>
      </c>
      <c r="AF25">
        <v>1.15266515151515</v>
      </c>
      <c r="AG25" s="3">
        <f t="shared" si="13"/>
        <v>5.1836846637184743E-3</v>
      </c>
      <c r="AH25">
        <f t="shared" si="22"/>
        <v>67.663113836755713</v>
      </c>
      <c r="AI25">
        <f t="shared" si="14"/>
        <v>1.1798276170314859</v>
      </c>
      <c r="AJ25">
        <v>87.213089579242393</v>
      </c>
      <c r="AK25">
        <v>0.95117184895833373</v>
      </c>
      <c r="AL25">
        <f t="shared" si="15"/>
        <v>6.4893909373031234E-3</v>
      </c>
      <c r="AM25">
        <v>1530</v>
      </c>
      <c r="AN25">
        <v>1.2298382222433299E-2</v>
      </c>
      <c r="AO25">
        <f t="shared" si="16"/>
        <v>7.2371527584040507E-3</v>
      </c>
      <c r="AP25">
        <v>866.30670821756905</v>
      </c>
      <c r="AQ25">
        <f t="shared" si="17"/>
        <v>4.4906607974638479</v>
      </c>
      <c r="AR25">
        <f t="shared" si="18"/>
        <v>9.6299673789899791E-4</v>
      </c>
      <c r="AS25">
        <f t="shared" si="19"/>
        <v>1.0999375207828626E-3</v>
      </c>
      <c r="AT25">
        <v>288510</v>
      </c>
      <c r="AU25">
        <v>64.8</v>
      </c>
      <c r="AV25">
        <v>65.05</v>
      </c>
      <c r="AW25">
        <f>AVERAGE(AU25:AV25)</f>
        <v>64.924999999999997</v>
      </c>
      <c r="AX25">
        <f>AT25*1.06230754840047</f>
        <v>306486.35078901961</v>
      </c>
      <c r="AY25">
        <v>7.0924542637176133E-5</v>
      </c>
      <c r="AZ25">
        <f>((AX25*AY25)/AW25)*0.65</f>
        <v>0.21762514848304082</v>
      </c>
    </row>
    <row r="26" spans="1:52" x14ac:dyDescent="0.25">
      <c r="A26">
        <v>25</v>
      </c>
      <c r="B26" t="s">
        <v>25</v>
      </c>
      <c r="C26">
        <v>2216</v>
      </c>
      <c r="D26" s="2">
        <v>44.43</v>
      </c>
      <c r="E26" s="1">
        <f t="shared" si="0"/>
        <v>0.44430000000000003</v>
      </c>
      <c r="F26" s="3">
        <f t="shared" si="1"/>
        <v>4987.6209768174649</v>
      </c>
      <c r="G26" t="s">
        <v>54</v>
      </c>
      <c r="H26" s="2">
        <v>1203</v>
      </c>
      <c r="I26" s="2">
        <f t="shared" si="2"/>
        <v>554</v>
      </c>
      <c r="J26" s="3">
        <f t="shared" si="3"/>
        <v>2707.6299797434162</v>
      </c>
      <c r="K26" s="3">
        <f t="shared" si="4"/>
        <v>27.076299797434164</v>
      </c>
      <c r="L26">
        <v>2587.84</v>
      </c>
      <c r="M26" s="3">
        <f t="shared" si="5"/>
        <v>33371.965477682643</v>
      </c>
      <c r="N26" s="3">
        <f t="shared" si="6"/>
        <v>33.371965477682643</v>
      </c>
      <c r="O26">
        <v>1.0349999999999999</v>
      </c>
      <c r="P26" s="3">
        <f t="shared" si="7"/>
        <v>34.539984269401536</v>
      </c>
      <c r="Q26" s="3">
        <f t="shared" si="8"/>
        <v>2680.5536799459824</v>
      </c>
      <c r="R26">
        <v>7.1999999999999995E-2</v>
      </c>
      <c r="S26">
        <v>0.57995989999999997</v>
      </c>
      <c r="T26" s="3">
        <f t="shared" si="9"/>
        <v>4621.9638287853741</v>
      </c>
      <c r="U26" s="3">
        <f t="shared" si="10"/>
        <v>4.6219638287853737</v>
      </c>
      <c r="V26">
        <f t="shared" si="11"/>
        <v>0.33278139567254689</v>
      </c>
      <c r="W26">
        <v>5.0999999999999997E-2</v>
      </c>
      <c r="X26">
        <v>194</v>
      </c>
      <c r="Y26">
        <v>173.29872932330824</v>
      </c>
      <c r="Z26">
        <v>0.35299999999999998</v>
      </c>
      <c r="AA26" s="3">
        <f t="shared" si="20"/>
        <v>0.84475267159150214</v>
      </c>
      <c r="AB26">
        <v>1.2E-2</v>
      </c>
      <c r="AC26">
        <f t="shared" si="12"/>
        <v>0.63033625928426729</v>
      </c>
      <c r="AD26">
        <v>6.6304761907142758E-5</v>
      </c>
      <c r="AE26">
        <v>11324.270695654501</v>
      </c>
      <c r="AF26">
        <v>1.15266515151515</v>
      </c>
      <c r="AG26" s="3">
        <f t="shared" si="13"/>
        <v>1.4348233958262298E-2</v>
      </c>
      <c r="AH26">
        <f t="shared" si="22"/>
        <v>187.28882072426785</v>
      </c>
      <c r="AI26">
        <f t="shared" si="14"/>
        <v>4.2153684610458662</v>
      </c>
      <c r="AJ26">
        <v>87.213089579242393</v>
      </c>
      <c r="AK26">
        <v>0.95117184895833373</v>
      </c>
      <c r="AL26">
        <f t="shared" si="15"/>
        <v>2.3185737893923562E-2</v>
      </c>
      <c r="AM26">
        <v>1530</v>
      </c>
      <c r="AN26">
        <v>1.2298382222433299E-2</v>
      </c>
      <c r="AO26">
        <f t="shared" si="16"/>
        <v>7.2371527584040507E-3</v>
      </c>
      <c r="AP26">
        <v>866.30670821756905</v>
      </c>
      <c r="AQ26">
        <f t="shared" si="17"/>
        <v>12.429971329117752</v>
      </c>
      <c r="AR26">
        <f t="shared" si="18"/>
        <v>3.4406603290429295E-3</v>
      </c>
      <c r="AS26">
        <f t="shared" si="19"/>
        <v>3.0445835176135705E-3</v>
      </c>
    </row>
    <row r="27" spans="1:52" x14ac:dyDescent="0.25">
      <c r="A27">
        <v>26</v>
      </c>
      <c r="B27" t="s">
        <v>26</v>
      </c>
      <c r="C27">
        <v>1010</v>
      </c>
      <c r="D27" s="2">
        <v>6.88</v>
      </c>
      <c r="E27" s="1">
        <f t="shared" si="0"/>
        <v>6.88E-2</v>
      </c>
      <c r="F27" s="3">
        <f t="shared" si="1"/>
        <v>14680.232558139534</v>
      </c>
      <c r="G27" t="s">
        <v>54</v>
      </c>
      <c r="H27" s="2">
        <v>925</v>
      </c>
      <c r="I27" s="2">
        <f t="shared" si="2"/>
        <v>252.5</v>
      </c>
      <c r="J27" s="3">
        <f t="shared" si="3"/>
        <v>13444.767441860466</v>
      </c>
      <c r="K27" s="3">
        <f t="shared" si="4"/>
        <v>134.44767441860466</v>
      </c>
      <c r="L27">
        <v>2587.84</v>
      </c>
      <c r="M27" s="3">
        <f t="shared" si="5"/>
        <v>165708.87391627909</v>
      </c>
      <c r="N27" s="3">
        <f t="shared" si="6"/>
        <v>165.70887391627909</v>
      </c>
      <c r="O27">
        <v>1.0349999999999999</v>
      </c>
      <c r="P27" s="3">
        <f t="shared" si="7"/>
        <v>171.50868450334883</v>
      </c>
      <c r="Q27" s="3">
        <f t="shared" si="8"/>
        <v>13310.319767441862</v>
      </c>
      <c r="R27">
        <v>7.1999999999999995E-2</v>
      </c>
      <c r="S27">
        <v>0.57995989999999997</v>
      </c>
      <c r="T27" s="3">
        <f t="shared" si="9"/>
        <v>22950.413929380054</v>
      </c>
      <c r="U27" s="3">
        <f t="shared" si="10"/>
        <v>22.950413929380055</v>
      </c>
      <c r="V27">
        <f t="shared" si="11"/>
        <v>1.6524298029153639</v>
      </c>
      <c r="W27">
        <v>5.0999999999999997E-2</v>
      </c>
      <c r="X27">
        <v>194</v>
      </c>
      <c r="Y27">
        <v>173.29872932330824</v>
      </c>
      <c r="Z27">
        <v>0.35299999999999998</v>
      </c>
      <c r="AA27" s="3">
        <f t="shared" si="20"/>
        <v>4.1946289930333638</v>
      </c>
      <c r="AB27">
        <v>1.2E-2</v>
      </c>
      <c r="AC27">
        <f t="shared" si="12"/>
        <v>3.1299418604651166</v>
      </c>
      <c r="AD27">
        <v>6.6304761907142758E-5</v>
      </c>
      <c r="AE27">
        <v>11324.270695654501</v>
      </c>
      <c r="AF27">
        <v>1.15266515151515</v>
      </c>
      <c r="AG27" s="3">
        <f t="shared" si="13"/>
        <v>7.1246318815144122E-2</v>
      </c>
      <c r="AH27">
        <f t="shared" si="22"/>
        <v>929.98476820554959</v>
      </c>
      <c r="AI27">
        <f t="shared" si="14"/>
        <v>135.17220468103918</v>
      </c>
      <c r="AJ27">
        <v>87.213089579242393</v>
      </c>
      <c r="AK27">
        <v>0.95117184895833373</v>
      </c>
      <c r="AL27">
        <f t="shared" si="15"/>
        <v>0.74348596978893156</v>
      </c>
      <c r="AM27">
        <v>1530</v>
      </c>
      <c r="AN27">
        <v>1.2298382222433299E-2</v>
      </c>
      <c r="AO27">
        <f t="shared" si="16"/>
        <v>7.2371527584040507E-3</v>
      </c>
      <c r="AP27">
        <v>866.30670821756905</v>
      </c>
      <c r="AQ27">
        <f t="shared" si="17"/>
        <v>61.721163925366959</v>
      </c>
      <c r="AR27">
        <f t="shared" si="18"/>
        <v>0.11033000947203844</v>
      </c>
      <c r="AS27">
        <f t="shared" si="19"/>
        <v>1.5117914064282503E-2</v>
      </c>
    </row>
    <row r="28" spans="1:52" x14ac:dyDescent="0.25">
      <c r="A28">
        <v>27</v>
      </c>
      <c r="B28" t="s">
        <v>27</v>
      </c>
      <c r="C28">
        <v>1216</v>
      </c>
      <c r="D28" s="2">
        <v>4.25</v>
      </c>
      <c r="E28" s="1">
        <f t="shared" si="0"/>
        <v>4.2500000000000003E-2</v>
      </c>
      <c r="F28" s="3">
        <f t="shared" si="1"/>
        <v>28611.76470588235</v>
      </c>
      <c r="G28" t="s">
        <v>54</v>
      </c>
      <c r="H28" s="2">
        <v>408</v>
      </c>
      <c r="I28" s="2">
        <f t="shared" si="2"/>
        <v>304</v>
      </c>
      <c r="J28" s="3">
        <f t="shared" si="3"/>
        <v>9600</v>
      </c>
      <c r="K28" s="3">
        <f t="shared" si="4"/>
        <v>96</v>
      </c>
      <c r="L28">
        <v>2587.84</v>
      </c>
      <c r="M28" s="3">
        <f t="shared" si="5"/>
        <v>118321.51031807999</v>
      </c>
      <c r="N28" s="3">
        <f t="shared" si="6"/>
        <v>118.32151031807999</v>
      </c>
      <c r="O28">
        <v>1.0349999999999999</v>
      </c>
      <c r="P28" s="3">
        <f t="shared" si="7"/>
        <v>122.46276317921277</v>
      </c>
      <c r="Q28" s="3">
        <f t="shared" si="8"/>
        <v>9504</v>
      </c>
      <c r="R28">
        <v>7.1999999999999995E-2</v>
      </c>
      <c r="S28">
        <v>0.57995989999999997</v>
      </c>
      <c r="T28" s="3">
        <f t="shared" si="9"/>
        <v>16387.339883326418</v>
      </c>
      <c r="U28" s="3">
        <f t="shared" si="10"/>
        <v>16.387339883326419</v>
      </c>
      <c r="V28">
        <f t="shared" si="11"/>
        <v>1.1798884715995022</v>
      </c>
      <c r="W28">
        <v>5.0999999999999997E-2</v>
      </c>
      <c r="X28">
        <v>194</v>
      </c>
      <c r="Y28">
        <v>173.29872932330824</v>
      </c>
      <c r="Z28">
        <v>0.35299999999999998</v>
      </c>
      <c r="AA28" s="3">
        <f t="shared" si="20"/>
        <v>2.9951011430472172</v>
      </c>
      <c r="AB28">
        <v>1.2E-2</v>
      </c>
      <c r="AC28">
        <f t="shared" si="12"/>
        <v>2.23488</v>
      </c>
      <c r="AD28">
        <v>6.6304761907142758E-5</v>
      </c>
      <c r="AE28">
        <v>11324.270695654501</v>
      </c>
      <c r="AF28">
        <v>1.15266515151515</v>
      </c>
      <c r="AG28" s="3">
        <f t="shared" si="13"/>
        <v>5.0872182325433932E-2</v>
      </c>
      <c r="AH28">
        <f t="shared" si="22"/>
        <v>664.03928616692042</v>
      </c>
      <c r="AI28">
        <f t="shared" si="14"/>
        <v>156.24453792162834</v>
      </c>
      <c r="AJ28">
        <v>87.213089579242393</v>
      </c>
      <c r="AK28">
        <v>0.95117184895833373</v>
      </c>
      <c r="AL28">
        <f t="shared" si="15"/>
        <v>0.85938985810727164</v>
      </c>
      <c r="AM28">
        <v>1530</v>
      </c>
      <c r="AN28">
        <v>1.2298382222433299E-2</v>
      </c>
      <c r="AO28">
        <f t="shared" si="16"/>
        <v>7.2371527584040507E-3</v>
      </c>
      <c r="AP28">
        <v>866.30670821756905</v>
      </c>
      <c r="AQ28">
        <f t="shared" si="17"/>
        <v>44.07091281019067</v>
      </c>
      <c r="AR28">
        <f t="shared" si="18"/>
        <v>0.12752963073676632</v>
      </c>
      <c r="AS28">
        <f t="shared" si="19"/>
        <v>1.0794680952624116E-2</v>
      </c>
    </row>
    <row r="29" spans="1:52" x14ac:dyDescent="0.25">
      <c r="A29">
        <v>28</v>
      </c>
      <c r="B29" t="s">
        <v>28</v>
      </c>
      <c r="C29">
        <v>677</v>
      </c>
      <c r="D29" s="2">
        <v>5.98</v>
      </c>
      <c r="E29" s="1">
        <f t="shared" si="0"/>
        <v>5.9800000000000006E-2</v>
      </c>
      <c r="F29" s="3">
        <f t="shared" si="1"/>
        <v>11321.070234113711</v>
      </c>
      <c r="G29" t="s">
        <v>54</v>
      </c>
      <c r="H29" s="2">
        <v>1137</v>
      </c>
      <c r="I29" s="2">
        <f t="shared" si="2"/>
        <v>169.25</v>
      </c>
      <c r="J29" s="3">
        <f t="shared" si="3"/>
        <v>19013.377926421403</v>
      </c>
      <c r="K29" s="3">
        <f t="shared" si="4"/>
        <v>190.13377926421404</v>
      </c>
      <c r="L29">
        <v>2587.84</v>
      </c>
      <c r="M29" s="3">
        <f t="shared" si="5"/>
        <v>234342.87421902339</v>
      </c>
      <c r="N29" s="3">
        <f t="shared" si="6"/>
        <v>234.3428742190234</v>
      </c>
      <c r="O29">
        <v>1.0349999999999999</v>
      </c>
      <c r="P29" s="3">
        <f t="shared" si="7"/>
        <v>242.5448748166892</v>
      </c>
      <c r="Q29" s="3">
        <f t="shared" si="8"/>
        <v>18823.244147157191</v>
      </c>
      <c r="R29">
        <v>7.1999999999999995E-2</v>
      </c>
      <c r="S29">
        <v>0.57995989999999997</v>
      </c>
      <c r="T29" s="3">
        <f t="shared" si="9"/>
        <v>32456.113167750376</v>
      </c>
      <c r="U29" s="3">
        <f t="shared" si="10"/>
        <v>32.456113167750374</v>
      </c>
      <c r="V29">
        <f t="shared" si="11"/>
        <v>2.3368401480780268</v>
      </c>
      <c r="W29">
        <v>5.0999999999999997E-2</v>
      </c>
      <c r="X29">
        <v>194</v>
      </c>
      <c r="Y29">
        <v>173.29872932330824</v>
      </c>
      <c r="Z29">
        <v>0.35299999999999998</v>
      </c>
      <c r="AA29" s="3">
        <f t="shared" si="20"/>
        <v>5.9319781208972371</v>
      </c>
      <c r="AB29">
        <v>1.2E-2</v>
      </c>
      <c r="AC29">
        <f t="shared" si="12"/>
        <v>4.4263143812709025</v>
      </c>
      <c r="AD29">
        <v>6.6304761907142758E-5</v>
      </c>
      <c r="AE29">
        <v>11324.270695654501</v>
      </c>
      <c r="AF29">
        <v>1.15266515151515</v>
      </c>
      <c r="AG29" s="3">
        <f t="shared" si="13"/>
        <v>0.1007554196349261</v>
      </c>
      <c r="AH29">
        <f t="shared" si="22"/>
        <v>1315.1697818627863</v>
      </c>
      <c r="AI29">
        <f t="shared" si="14"/>
        <v>219.92805716768999</v>
      </c>
      <c r="AJ29">
        <v>87.213089579242393</v>
      </c>
      <c r="AK29">
        <v>0.95117184895833373</v>
      </c>
      <c r="AL29">
        <f t="shared" si="15"/>
        <v>1.2096675145082683</v>
      </c>
      <c r="AM29">
        <v>1530</v>
      </c>
      <c r="AN29">
        <v>1.2298382222433299E-2</v>
      </c>
      <c r="AO29">
        <f t="shared" si="16"/>
        <v>7.2371527584040507E-3</v>
      </c>
      <c r="AP29">
        <v>866.30670821756905</v>
      </c>
      <c r="AQ29">
        <f t="shared" si="17"/>
        <v>87.285095919012647</v>
      </c>
      <c r="AR29">
        <f t="shared" si="18"/>
        <v>0.17950927624310542</v>
      </c>
      <c r="AS29">
        <f t="shared" si="19"/>
        <v>2.1379515473685929E-2</v>
      </c>
    </row>
    <row r="30" spans="1:52" x14ac:dyDescent="0.25">
      <c r="A30">
        <v>29</v>
      </c>
      <c r="B30" t="s">
        <v>29</v>
      </c>
      <c r="C30">
        <v>725</v>
      </c>
      <c r="D30" s="2">
        <v>3.74</v>
      </c>
      <c r="E30" s="1">
        <f t="shared" si="0"/>
        <v>3.7400000000000003E-2</v>
      </c>
      <c r="F30" s="3">
        <f t="shared" si="1"/>
        <v>19385.026737967914</v>
      </c>
      <c r="G30" t="s">
        <v>54</v>
      </c>
      <c r="H30" s="2">
        <v>236</v>
      </c>
      <c r="I30" s="2">
        <f t="shared" si="2"/>
        <v>181.25</v>
      </c>
      <c r="J30" s="3">
        <f t="shared" si="3"/>
        <v>6310.1604278074865</v>
      </c>
      <c r="K30" s="3">
        <f t="shared" si="4"/>
        <v>63.101604278074866</v>
      </c>
      <c r="L30">
        <v>2587.84</v>
      </c>
      <c r="M30" s="3">
        <f t="shared" si="5"/>
        <v>77773.720017454543</v>
      </c>
      <c r="N30" s="3">
        <f t="shared" si="6"/>
        <v>77.773720017454536</v>
      </c>
      <c r="O30">
        <v>1.0349999999999999</v>
      </c>
      <c r="P30" s="3">
        <f t="shared" si="7"/>
        <v>80.49580021806544</v>
      </c>
      <c r="Q30" s="3">
        <f t="shared" si="8"/>
        <v>6247.0588235294117</v>
      </c>
      <c r="R30">
        <v>7.1999999999999995E-2</v>
      </c>
      <c r="S30">
        <v>0.57995989999999997</v>
      </c>
      <c r="T30" s="3">
        <f t="shared" si="9"/>
        <v>10771.535796749762</v>
      </c>
      <c r="U30" s="3">
        <f t="shared" si="10"/>
        <v>10.771535796749761</v>
      </c>
      <c r="V30">
        <f t="shared" si="11"/>
        <v>0.77555057736598276</v>
      </c>
      <c r="W30">
        <v>5.0999999999999997E-2</v>
      </c>
      <c r="X30">
        <v>194</v>
      </c>
      <c r="Y30">
        <v>173.29872932330824</v>
      </c>
      <c r="Z30">
        <v>0.35299999999999998</v>
      </c>
      <c r="AA30" s="3">
        <f t="shared" si="20"/>
        <v>1.9687050739726581</v>
      </c>
      <c r="AB30">
        <v>1.2E-2</v>
      </c>
      <c r="AC30">
        <f t="shared" si="12"/>
        <v>1.4690053475935827</v>
      </c>
      <c r="AD30">
        <v>6.6304761907142758E-5</v>
      </c>
      <c r="AE30">
        <v>11324.270695654501</v>
      </c>
      <c r="AF30">
        <v>1.15266515151515</v>
      </c>
      <c r="AG30" s="3">
        <f t="shared" si="13"/>
        <v>3.343871164439173E-2</v>
      </c>
      <c r="AH30">
        <f t="shared" si="22"/>
        <v>436.47858605000334</v>
      </c>
      <c r="AI30">
        <f t="shared" si="14"/>
        <v>116.70550429144474</v>
      </c>
      <c r="AJ30">
        <v>87.213089579242393</v>
      </c>
      <c r="AK30">
        <v>0.95117184895833373</v>
      </c>
      <c r="AL30">
        <f t="shared" si="15"/>
        <v>0.64191381092419453</v>
      </c>
      <c r="AM30">
        <v>1530</v>
      </c>
      <c r="AN30">
        <v>1.2298382222433299E-2</v>
      </c>
      <c r="AO30">
        <f t="shared" si="16"/>
        <v>7.2371527584040507E-3</v>
      </c>
      <c r="AP30">
        <v>866.30670821756905</v>
      </c>
      <c r="AQ30">
        <f t="shared" si="17"/>
        <v>28.968180211689496</v>
      </c>
      <c r="AR30">
        <f t="shared" si="18"/>
        <v>9.5257153083338542E-2</v>
      </c>
      <c r="AS30">
        <f t="shared" si="19"/>
        <v>7.0954342268808243E-3</v>
      </c>
    </row>
    <row r="31" spans="1:52" x14ac:dyDescent="0.25">
      <c r="A31">
        <v>30</v>
      </c>
      <c r="B31" t="s">
        <v>30</v>
      </c>
      <c r="C31">
        <v>742</v>
      </c>
      <c r="D31" s="2">
        <v>4.24</v>
      </c>
      <c r="E31" s="1">
        <f t="shared" si="0"/>
        <v>4.24E-2</v>
      </c>
      <c r="F31" s="3">
        <f t="shared" si="1"/>
        <v>17500</v>
      </c>
      <c r="G31" t="s">
        <v>54</v>
      </c>
      <c r="H31" s="2">
        <v>159</v>
      </c>
      <c r="I31" s="2">
        <f t="shared" si="2"/>
        <v>185.5</v>
      </c>
      <c r="J31" s="3">
        <f t="shared" si="3"/>
        <v>3750</v>
      </c>
      <c r="K31" s="3">
        <f t="shared" si="4"/>
        <v>37.5</v>
      </c>
      <c r="L31">
        <v>2587.84</v>
      </c>
      <c r="M31" s="3">
        <f t="shared" si="5"/>
        <v>46219.339968</v>
      </c>
      <c r="N31" s="3">
        <f t="shared" si="6"/>
        <v>46.219339968</v>
      </c>
      <c r="O31">
        <v>1.0349999999999999</v>
      </c>
      <c r="P31" s="3">
        <f t="shared" si="7"/>
        <v>47.837016866879999</v>
      </c>
      <c r="Q31" s="3">
        <f t="shared" si="8"/>
        <v>3712.5</v>
      </c>
      <c r="R31">
        <v>7.1999999999999995E-2</v>
      </c>
      <c r="S31">
        <v>0.57995989999999997</v>
      </c>
      <c r="T31" s="3">
        <f t="shared" si="9"/>
        <v>6401.3046419243819</v>
      </c>
      <c r="U31" s="3">
        <f t="shared" si="10"/>
        <v>6.4013046419243818</v>
      </c>
      <c r="V31">
        <f t="shared" si="11"/>
        <v>0.46089393421855546</v>
      </c>
      <c r="W31">
        <v>5.0999999999999997E-2</v>
      </c>
      <c r="X31">
        <v>194</v>
      </c>
      <c r="Y31">
        <v>173.29872932330824</v>
      </c>
      <c r="Z31">
        <v>0.35299999999999998</v>
      </c>
      <c r="AA31" s="3">
        <f t="shared" si="20"/>
        <v>1.1699613840028191</v>
      </c>
      <c r="AB31">
        <v>1.2E-2</v>
      </c>
      <c r="AC31">
        <f t="shared" si="12"/>
        <v>0.873</v>
      </c>
      <c r="AD31">
        <v>6.6304761907142758E-5</v>
      </c>
      <c r="AE31">
        <v>11324.270695654501</v>
      </c>
      <c r="AF31">
        <v>1.15266515151515</v>
      </c>
      <c r="AG31" s="3">
        <f t="shared" si="13"/>
        <v>1.9871946220872631E-2</v>
      </c>
      <c r="AH31">
        <f t="shared" si="22"/>
        <v>259.39034615895326</v>
      </c>
      <c r="AI31">
        <f t="shared" si="14"/>
        <v>61.176968433715395</v>
      </c>
      <c r="AJ31">
        <v>87.213089579242393</v>
      </c>
      <c r="AK31">
        <v>0.95117184895833373</v>
      </c>
      <c r="AL31">
        <f t="shared" si="15"/>
        <v>0.33649090663287734</v>
      </c>
      <c r="AM31">
        <v>1530</v>
      </c>
      <c r="AN31">
        <v>1.2298382222433299E-2</v>
      </c>
      <c r="AO31">
        <f t="shared" si="16"/>
        <v>7.2371527584040507E-3</v>
      </c>
      <c r="AP31">
        <v>866.30670821756905</v>
      </c>
      <c r="AQ31">
        <f t="shared" si="17"/>
        <v>17.215200316480729</v>
      </c>
      <c r="AR31">
        <f t="shared" si="18"/>
        <v>4.9933753190527057E-2</v>
      </c>
      <c r="AS31">
        <f t="shared" si="19"/>
        <v>4.2166722471187953E-3</v>
      </c>
    </row>
    <row r="32" spans="1:52" x14ac:dyDescent="0.25">
      <c r="A32">
        <v>31</v>
      </c>
      <c r="B32" t="s">
        <v>31</v>
      </c>
      <c r="C32">
        <v>4292</v>
      </c>
      <c r="D32" s="2">
        <v>50.13</v>
      </c>
      <c r="E32" s="1">
        <f t="shared" si="0"/>
        <v>0.50130000000000008</v>
      </c>
      <c r="F32" s="3">
        <f t="shared" si="1"/>
        <v>8561.7394773588658</v>
      </c>
      <c r="G32" t="s">
        <v>54</v>
      </c>
      <c r="H32" s="2">
        <v>961</v>
      </c>
      <c r="I32" s="2">
        <f t="shared" si="2"/>
        <v>1073</v>
      </c>
      <c r="J32" s="3">
        <f t="shared" si="3"/>
        <v>1917.0157590265308</v>
      </c>
      <c r="K32" s="3">
        <f t="shared" si="4"/>
        <v>19.170157590265308</v>
      </c>
      <c r="L32">
        <v>2587.84</v>
      </c>
      <c r="M32" s="3">
        <f t="shared" si="5"/>
        <v>23627.520824122879</v>
      </c>
      <c r="N32" s="3">
        <f t="shared" si="6"/>
        <v>23.627520824122879</v>
      </c>
      <c r="O32">
        <v>1.0349999999999999</v>
      </c>
      <c r="P32" s="3">
        <f t="shared" si="7"/>
        <v>24.454484052967178</v>
      </c>
      <c r="Q32" s="3">
        <f t="shared" si="8"/>
        <v>1897.8456014362655</v>
      </c>
      <c r="R32">
        <v>7.1999999999999995E-2</v>
      </c>
      <c r="S32">
        <v>0.57995989999999997</v>
      </c>
      <c r="T32" s="3">
        <f t="shared" si="9"/>
        <v>3272.3738338396597</v>
      </c>
      <c r="U32" s="3">
        <f t="shared" si="10"/>
        <v>3.2723738338396595</v>
      </c>
      <c r="V32">
        <f t="shared" si="11"/>
        <v>0.23561091603645548</v>
      </c>
      <c r="W32">
        <v>5.0999999999999997E-2</v>
      </c>
      <c r="X32">
        <v>194</v>
      </c>
      <c r="Y32">
        <v>173.29872932330824</v>
      </c>
      <c r="Z32">
        <v>0.35299999999999998</v>
      </c>
      <c r="AA32" s="3">
        <f t="shared" si="20"/>
        <v>0.59808917615623869</v>
      </c>
      <c r="AB32">
        <v>1.2E-2</v>
      </c>
      <c r="AC32">
        <f t="shared" si="12"/>
        <v>0.44628126870137635</v>
      </c>
      <c r="AD32">
        <v>6.6304761907142758E-5</v>
      </c>
      <c r="AE32">
        <v>11324.270695654501</v>
      </c>
      <c r="AF32">
        <v>1.15266515151515</v>
      </c>
      <c r="AG32" s="3">
        <f t="shared" si="13"/>
        <v>1.0158622418117479E-2</v>
      </c>
      <c r="AH32">
        <f t="shared" si="22"/>
        <v>132.60143502028276</v>
      </c>
      <c r="AI32">
        <f t="shared" si="14"/>
        <v>2.6451513070074357</v>
      </c>
      <c r="AJ32">
        <v>87.213089579242393</v>
      </c>
      <c r="AK32">
        <v>0.95117184895833373</v>
      </c>
      <c r="AL32">
        <f t="shared" si="15"/>
        <v>1.4549092317976714E-2</v>
      </c>
      <c r="AM32">
        <v>1530</v>
      </c>
      <c r="AN32">
        <v>1.2298382222433299E-2</v>
      </c>
      <c r="AO32">
        <f t="shared" si="16"/>
        <v>7.2371527584040507E-3</v>
      </c>
      <c r="AP32">
        <v>866.30670821756905</v>
      </c>
      <c r="AQ32">
        <f t="shared" si="17"/>
        <v>8.8004827470645548</v>
      </c>
      <c r="AR32">
        <f t="shared" si="18"/>
        <v>2.1590205578561677E-3</v>
      </c>
      <c r="AS32">
        <f t="shared" si="19"/>
        <v>2.1555805729004123E-3</v>
      </c>
    </row>
    <row r="33" spans="1:52" x14ac:dyDescent="0.25">
      <c r="A33">
        <v>32</v>
      </c>
      <c r="B33" t="s">
        <v>32</v>
      </c>
      <c r="C33">
        <v>2008</v>
      </c>
      <c r="D33" s="2">
        <v>22.51</v>
      </c>
      <c r="E33" s="1">
        <f t="shared" si="0"/>
        <v>0.22510000000000002</v>
      </c>
      <c r="F33" s="3">
        <f t="shared" si="1"/>
        <v>8920.4797867614379</v>
      </c>
      <c r="G33" t="s">
        <v>54</v>
      </c>
      <c r="H33" s="2">
        <v>787</v>
      </c>
      <c r="I33" s="2">
        <f t="shared" si="2"/>
        <v>502</v>
      </c>
      <c r="J33" s="3">
        <f t="shared" si="3"/>
        <v>3496.2239004886715</v>
      </c>
      <c r="K33" s="3">
        <f t="shared" si="4"/>
        <v>34.962239004886719</v>
      </c>
      <c r="L33">
        <v>2587.84</v>
      </c>
      <c r="M33" s="3">
        <f t="shared" si="5"/>
        <v>43091.509616248783</v>
      </c>
      <c r="N33" s="3">
        <f t="shared" si="6"/>
        <v>43.091509616248786</v>
      </c>
      <c r="O33">
        <v>1.0349999999999999</v>
      </c>
      <c r="P33" s="3">
        <f t="shared" si="7"/>
        <v>44.599712452817492</v>
      </c>
      <c r="Q33" s="3">
        <f t="shared" si="8"/>
        <v>3461.2616614837852</v>
      </c>
      <c r="R33">
        <v>7.1999999999999995E-2</v>
      </c>
      <c r="S33">
        <v>0.57995989999999997</v>
      </c>
      <c r="T33" s="3">
        <f t="shared" si="9"/>
        <v>5968.1051422413611</v>
      </c>
      <c r="U33" s="3">
        <f t="shared" si="10"/>
        <v>5.9681051422413613</v>
      </c>
      <c r="V33">
        <f t="shared" si="11"/>
        <v>0.42970357024137801</v>
      </c>
      <c r="W33">
        <v>5.0999999999999997E-2</v>
      </c>
      <c r="X33">
        <v>194</v>
      </c>
      <c r="Y33">
        <v>173.29872932330824</v>
      </c>
      <c r="Z33">
        <v>0.35299999999999998</v>
      </c>
      <c r="AA33" s="3">
        <f t="shared" si="20"/>
        <v>1.0907858542398563</v>
      </c>
      <c r="AB33">
        <v>1.2E-2</v>
      </c>
      <c r="AC33">
        <f t="shared" si="12"/>
        <v>0.81392092403376282</v>
      </c>
      <c r="AD33">
        <v>6.6304761907142758E-5</v>
      </c>
      <c r="AE33">
        <v>11324.270695654501</v>
      </c>
      <c r="AF33">
        <v>1.15266515151515</v>
      </c>
      <c r="AG33" s="3">
        <f t="shared" si="13"/>
        <v>1.8527139553770781E-2</v>
      </c>
      <c r="AH33">
        <f t="shared" si="22"/>
        <v>241.83646074585664</v>
      </c>
      <c r="AI33">
        <f t="shared" si="14"/>
        <v>10.743512249926994</v>
      </c>
      <c r="AJ33">
        <v>87.213089579242393</v>
      </c>
      <c r="AK33">
        <v>0.95117184895833373</v>
      </c>
      <c r="AL33">
        <f t="shared" si="15"/>
        <v>5.9092404706458691E-2</v>
      </c>
      <c r="AM33">
        <v>1530</v>
      </c>
      <c r="AN33">
        <v>1.2298382222433299E-2</v>
      </c>
      <c r="AO33">
        <f t="shared" si="16"/>
        <v>7.2371527584040507E-3</v>
      </c>
      <c r="AP33">
        <v>866.30670821756905</v>
      </c>
      <c r="AQ33">
        <f t="shared" si="17"/>
        <v>16.050185279514686</v>
      </c>
      <c r="AR33">
        <f t="shared" si="18"/>
        <v>8.7690499026363417E-3</v>
      </c>
      <c r="AS33">
        <f t="shared" si="19"/>
        <v>3.9313147442410689E-3</v>
      </c>
    </row>
    <row r="34" spans="1:52" x14ac:dyDescent="0.25">
      <c r="A34">
        <v>33</v>
      </c>
      <c r="B34" t="s">
        <v>33</v>
      </c>
      <c r="C34">
        <v>804</v>
      </c>
      <c r="D34" s="2">
        <v>5.36</v>
      </c>
      <c r="E34" s="1">
        <f t="shared" si="0"/>
        <v>5.3600000000000002E-2</v>
      </c>
      <c r="F34" s="3">
        <f t="shared" si="1"/>
        <v>15000</v>
      </c>
      <c r="G34" t="s">
        <v>54</v>
      </c>
      <c r="H34" s="2">
        <v>300</v>
      </c>
      <c r="I34" s="2">
        <f t="shared" si="2"/>
        <v>201</v>
      </c>
      <c r="J34" s="3">
        <f t="shared" si="3"/>
        <v>5597.0149253731342</v>
      </c>
      <c r="K34" s="3">
        <f t="shared" si="4"/>
        <v>55.970149253731343</v>
      </c>
      <c r="L34">
        <v>2587.84</v>
      </c>
      <c r="M34" s="3">
        <f t="shared" si="5"/>
        <v>68984.089504477612</v>
      </c>
      <c r="N34" s="3">
        <f t="shared" si="6"/>
        <v>68.984089504477609</v>
      </c>
      <c r="O34">
        <v>1.0349999999999999</v>
      </c>
      <c r="P34" s="3">
        <f t="shared" si="7"/>
        <v>71.398532637134323</v>
      </c>
      <c r="Q34" s="3">
        <f t="shared" si="8"/>
        <v>5541.0447761194027</v>
      </c>
      <c r="R34">
        <v>7.1999999999999995E-2</v>
      </c>
      <c r="S34">
        <v>0.57995989999999997</v>
      </c>
      <c r="T34" s="3">
        <f t="shared" si="9"/>
        <v>9554.186032722957</v>
      </c>
      <c r="U34" s="3">
        <f t="shared" si="10"/>
        <v>9.5541860327229564</v>
      </c>
      <c r="V34">
        <f t="shared" si="11"/>
        <v>0.6879013943560528</v>
      </c>
      <c r="W34">
        <v>5.0999999999999997E-2</v>
      </c>
      <c r="X34">
        <v>194</v>
      </c>
      <c r="Y34">
        <v>173.29872932330824</v>
      </c>
      <c r="Z34">
        <v>0.35299999999999998</v>
      </c>
      <c r="AA34" s="3">
        <f t="shared" si="20"/>
        <v>1.7462110208997303</v>
      </c>
      <c r="AB34">
        <v>1.2E-2</v>
      </c>
      <c r="AC34">
        <f t="shared" si="12"/>
        <v>1.3029850746268656</v>
      </c>
      <c r="AD34">
        <v>6.6304761907142758E-5</v>
      </c>
      <c r="AE34">
        <v>11324.270695654501</v>
      </c>
      <c r="AF34">
        <v>1.15266515151515</v>
      </c>
      <c r="AG34" s="3">
        <f t="shared" si="13"/>
        <v>2.9659621225183029E-2</v>
      </c>
      <c r="AH34">
        <f t="shared" si="22"/>
        <v>387.14977038649744</v>
      </c>
      <c r="AI34">
        <f t="shared" si="14"/>
        <v>72.229434773600275</v>
      </c>
      <c r="AJ34">
        <v>87.213089579242393</v>
      </c>
      <c r="AK34">
        <v>0.95117184895833373</v>
      </c>
      <c r="AL34">
        <f t="shared" si="15"/>
        <v>0.39728264761734244</v>
      </c>
      <c r="AM34">
        <v>1530</v>
      </c>
      <c r="AN34">
        <v>1.2298382222433299E-2</v>
      </c>
      <c r="AO34">
        <f t="shared" si="16"/>
        <v>7.2371527584040507E-3</v>
      </c>
      <c r="AP34">
        <v>866.30670821756905</v>
      </c>
      <c r="AQ34">
        <f t="shared" si="17"/>
        <v>25.694328830568253</v>
      </c>
      <c r="AR34">
        <f t="shared" si="18"/>
        <v>5.8954977034928358E-2</v>
      </c>
      <c r="AS34">
        <f t="shared" si="19"/>
        <v>6.2935406673414861E-3</v>
      </c>
    </row>
    <row r="35" spans="1:52" x14ac:dyDescent="0.25">
      <c r="A35">
        <v>34</v>
      </c>
      <c r="B35" t="s">
        <v>34</v>
      </c>
      <c r="C35">
        <v>5010</v>
      </c>
      <c r="D35" s="2">
        <v>487.4</v>
      </c>
      <c r="E35" s="1">
        <f t="shared" si="0"/>
        <v>4.8739999999999997</v>
      </c>
      <c r="F35" s="3">
        <f t="shared" si="1"/>
        <v>1027.9031596224868</v>
      </c>
      <c r="G35" t="s">
        <v>55</v>
      </c>
      <c r="H35" s="2">
        <v>564</v>
      </c>
      <c r="I35" s="2">
        <f t="shared" si="2"/>
        <v>1252.5</v>
      </c>
      <c r="J35" s="3">
        <f t="shared" si="3"/>
        <v>115.71604431678294</v>
      </c>
      <c r="K35" s="3">
        <f t="shared" si="4"/>
        <v>1.1571604431678295</v>
      </c>
      <c r="L35" s="2">
        <v>2252.4</v>
      </c>
      <c r="M35" s="3">
        <f t="shared" si="5"/>
        <v>1241.3497123085763</v>
      </c>
      <c r="N35" s="3">
        <f t="shared" si="6"/>
        <v>1.2413497123085764</v>
      </c>
      <c r="O35">
        <v>1.0349999999999999</v>
      </c>
      <c r="P35" s="3">
        <f t="shared" si="7"/>
        <v>1.2847969522393765</v>
      </c>
      <c r="Q35" s="3">
        <f t="shared" si="8"/>
        <v>114.55888387361512</v>
      </c>
      <c r="R35">
        <v>7.1999999999999995E-2</v>
      </c>
      <c r="S35">
        <v>0.57995989999999997</v>
      </c>
      <c r="T35" s="3">
        <f t="shared" si="9"/>
        <v>197.52897376804003</v>
      </c>
      <c r="U35" s="3">
        <f t="shared" si="10"/>
        <v>0.19752897376804004</v>
      </c>
      <c r="V35">
        <f t="shared" si="11"/>
        <v>1.4222086111298882E-2</v>
      </c>
      <c r="W35">
        <v>5.0999999999999997E-2</v>
      </c>
      <c r="X35">
        <v>147</v>
      </c>
      <c r="Y35">
        <v>131.31398562126901</v>
      </c>
      <c r="Z35">
        <v>0.35299999999999998</v>
      </c>
      <c r="AA35" s="3">
        <f t="shared" si="20"/>
        <v>2.7355801503709365E-2</v>
      </c>
      <c r="AB35">
        <v>1.2E-2</v>
      </c>
      <c r="AC35">
        <f t="shared" si="12"/>
        <v>2.0412310217480512E-2</v>
      </c>
      <c r="AD35">
        <v>6.6304761907142758E-5</v>
      </c>
      <c r="AE35">
        <v>11324.270695654501</v>
      </c>
      <c r="AF35">
        <v>1.15266515151515</v>
      </c>
      <c r="AG35" s="3">
        <f t="shared" si="13"/>
        <v>6.1320080254805985E-4</v>
      </c>
      <c r="AH35">
        <f t="shared" si="22"/>
        <v>8.0041666110600271</v>
      </c>
      <c r="AI35">
        <f t="shared" si="14"/>
        <v>1.6422171955396036E-2</v>
      </c>
      <c r="AJ35">
        <v>87.213089579242393</v>
      </c>
      <c r="AK35">
        <v>0.95117184895833373</v>
      </c>
      <c r="AL35">
        <f t="shared" si="15"/>
        <v>9.0326664946457612E-5</v>
      </c>
      <c r="AM35">
        <v>1530</v>
      </c>
      <c r="AN35">
        <v>1.2298382222433299E-2</v>
      </c>
      <c r="AO35">
        <f t="shared" si="16"/>
        <v>7.2371527584040507E-3</v>
      </c>
      <c r="AP35">
        <v>866.30670821756905</v>
      </c>
      <c r="AQ35">
        <f t="shared" si="17"/>
        <v>0.53121996873178123</v>
      </c>
      <c r="AR35">
        <f t="shared" si="18"/>
        <v>1.3404075132647747E-5</v>
      </c>
      <c r="AS35">
        <f t="shared" si="19"/>
        <v>1.3011643536451926E-4</v>
      </c>
      <c r="AT35">
        <v>5273350</v>
      </c>
      <c r="AU35">
        <v>325.60000000000002</v>
      </c>
      <c r="AV35">
        <v>355.44</v>
      </c>
      <c r="AW35">
        <f>AVERAGE(AU35:AV35)</f>
        <v>340.52</v>
      </c>
      <c r="AX35">
        <f>AT35*1.06230754840047</f>
        <v>5601919.5103576183</v>
      </c>
      <c r="AY35">
        <v>7.0924542637176133E-5</v>
      </c>
      <c r="AZ35">
        <f>((AX35*AY35)/AW35)*0.65</f>
        <v>0.7584101563947846</v>
      </c>
    </row>
    <row r="36" spans="1:52" x14ac:dyDescent="0.25">
      <c r="A36">
        <v>35</v>
      </c>
      <c r="B36" t="s">
        <v>35</v>
      </c>
      <c r="C36">
        <v>4651</v>
      </c>
      <c r="D36" s="2">
        <v>55</v>
      </c>
      <c r="E36" s="1">
        <f t="shared" si="0"/>
        <v>0.55000000000000004</v>
      </c>
      <c r="F36" s="3">
        <f t="shared" si="1"/>
        <v>8456.363636363636</v>
      </c>
      <c r="G36" t="s">
        <v>54</v>
      </c>
      <c r="H36" s="2">
        <v>987</v>
      </c>
      <c r="I36" s="2">
        <f t="shared" si="2"/>
        <v>1162.75</v>
      </c>
      <c r="J36" s="3">
        <f t="shared" si="3"/>
        <v>1794.5454545454545</v>
      </c>
      <c r="K36" s="3">
        <f t="shared" si="4"/>
        <v>17.945454545454545</v>
      </c>
      <c r="L36">
        <v>2587.84</v>
      </c>
      <c r="M36" s="3">
        <f t="shared" si="5"/>
        <v>22118.055053777454</v>
      </c>
      <c r="N36" s="3">
        <f t="shared" si="6"/>
        <v>22.118055053777454</v>
      </c>
      <c r="O36">
        <v>1.0349999999999999</v>
      </c>
      <c r="P36" s="3">
        <f t="shared" si="7"/>
        <v>22.892186980659663</v>
      </c>
      <c r="Q36" s="3">
        <f t="shared" si="8"/>
        <v>1776.6</v>
      </c>
      <c r="R36">
        <v>7.1999999999999995E-2</v>
      </c>
      <c r="S36">
        <v>0.57995989999999997</v>
      </c>
      <c r="T36" s="3">
        <f t="shared" si="9"/>
        <v>3063.3152395536313</v>
      </c>
      <c r="U36" s="3">
        <f t="shared" si="10"/>
        <v>3.0633152395536314</v>
      </c>
      <c r="V36">
        <f t="shared" si="11"/>
        <v>0.22055869724786145</v>
      </c>
      <c r="W36">
        <v>5.0999999999999997E-2</v>
      </c>
      <c r="X36">
        <v>194</v>
      </c>
      <c r="Y36">
        <v>173.29872932330824</v>
      </c>
      <c r="Z36">
        <v>0.35299999999999998</v>
      </c>
      <c r="AA36" s="3">
        <f t="shared" si="20"/>
        <v>0.55987970230825823</v>
      </c>
      <c r="AB36">
        <v>1.2E-2</v>
      </c>
      <c r="AC36">
        <f t="shared" si="12"/>
        <v>0.41777018181818182</v>
      </c>
      <c r="AD36">
        <v>6.6304761907142758E-5</v>
      </c>
      <c r="AE36">
        <v>11324.270695654501</v>
      </c>
      <c r="AF36">
        <v>1.15266515151515</v>
      </c>
      <c r="AG36" s="3">
        <f t="shared" si="13"/>
        <v>9.5096295369703192E-3</v>
      </c>
      <c r="AH36">
        <f>AE36*AF36*AG36</f>
        <v>124.13007110733908</v>
      </c>
      <c r="AI36">
        <f t="shared" si="14"/>
        <v>2.2569103837698012</v>
      </c>
      <c r="AJ36">
        <v>87.213089579242393</v>
      </c>
      <c r="AK36">
        <v>0.95117184895833373</v>
      </c>
      <c r="AL36">
        <f t="shared" si="15"/>
        <v>1.2413655672505085E-2</v>
      </c>
      <c r="AM36">
        <v>1530</v>
      </c>
      <c r="AN36">
        <v>1.2298382222433299E-2</v>
      </c>
      <c r="AO36">
        <f t="shared" si="16"/>
        <v>7.2371527584040507E-3</v>
      </c>
      <c r="AP36">
        <v>866.30670821756905</v>
      </c>
      <c r="AQ36">
        <f t="shared" si="17"/>
        <v>8.2382558605413223</v>
      </c>
      <c r="AR36">
        <f t="shared" si="18"/>
        <v>1.8421312621661515E-3</v>
      </c>
      <c r="AS36">
        <f t="shared" si="19"/>
        <v>2.0178693371666668E-3</v>
      </c>
    </row>
    <row r="37" spans="1:52" x14ac:dyDescent="0.25">
      <c r="A37">
        <v>36</v>
      </c>
      <c r="B37" t="s">
        <v>36</v>
      </c>
      <c r="C37">
        <v>6844</v>
      </c>
      <c r="D37" s="2">
        <v>72.239999999999995</v>
      </c>
      <c r="E37" s="1">
        <f t="shared" si="0"/>
        <v>0.72239999999999993</v>
      </c>
      <c r="F37" s="3">
        <f t="shared" si="1"/>
        <v>9473.9756367663358</v>
      </c>
      <c r="G37" t="s">
        <v>54</v>
      </c>
      <c r="H37" s="2">
        <v>1198</v>
      </c>
      <c r="I37" s="2">
        <f t="shared" si="2"/>
        <v>1711</v>
      </c>
      <c r="J37" s="3">
        <f t="shared" si="3"/>
        <v>1658.3610188261353</v>
      </c>
      <c r="K37" s="3">
        <f t="shared" si="4"/>
        <v>16.583610188261353</v>
      </c>
      <c r="L37">
        <v>2587.84</v>
      </c>
      <c r="M37" s="3">
        <f t="shared" si="5"/>
        <v>20439.560458347732</v>
      </c>
      <c r="N37" s="3">
        <f t="shared" si="6"/>
        <v>20.439560458347731</v>
      </c>
      <c r="O37">
        <v>1.0349999999999999</v>
      </c>
      <c r="P37" s="3">
        <f t="shared" si="7"/>
        <v>21.1549450743899</v>
      </c>
      <c r="Q37" s="3">
        <f t="shared" si="8"/>
        <v>1641.777408637874</v>
      </c>
      <c r="R37">
        <v>7.1999999999999995E-2</v>
      </c>
      <c r="S37">
        <v>0.57995989999999997</v>
      </c>
      <c r="T37" s="3">
        <f t="shared" si="9"/>
        <v>2830.8464234128501</v>
      </c>
      <c r="U37" s="3">
        <f t="shared" si="10"/>
        <v>2.8308464234128499</v>
      </c>
      <c r="V37">
        <f t="shared" si="11"/>
        <v>0.20382094248572519</v>
      </c>
      <c r="W37">
        <v>5.0999999999999997E-2</v>
      </c>
      <c r="X37">
        <v>194</v>
      </c>
      <c r="Y37">
        <v>173.29872932330824</v>
      </c>
      <c r="Z37">
        <v>0.35299999999999998</v>
      </c>
      <c r="AA37" s="3">
        <f t="shared" si="20"/>
        <v>0.51739156073657344</v>
      </c>
      <c r="AB37">
        <v>1.2E-2</v>
      </c>
      <c r="AC37">
        <f t="shared" si="12"/>
        <v>0.38606644518272426</v>
      </c>
      <c r="AD37">
        <v>6.6304761907142758E-5</v>
      </c>
      <c r="AE37">
        <v>11324.270695654501</v>
      </c>
      <c r="AF37">
        <v>1.15266515151515</v>
      </c>
      <c r="AG37" s="3">
        <f t="shared" si="13"/>
        <v>8.7879629282412008E-3</v>
      </c>
      <c r="AH37">
        <f>AE37*AF37*AG37</f>
        <v>114.71009032795351</v>
      </c>
      <c r="AI37">
        <f t="shared" si="14"/>
        <v>1.5879026900325792</v>
      </c>
      <c r="AJ37">
        <v>87.213089579242393</v>
      </c>
      <c r="AK37">
        <v>0.95117184895833373</v>
      </c>
      <c r="AL37">
        <f t="shared" si="15"/>
        <v>8.7339211061556923E-3</v>
      </c>
      <c r="AM37">
        <v>1530</v>
      </c>
      <c r="AN37">
        <v>1.2298382222433299E-2</v>
      </c>
      <c r="AO37">
        <f t="shared" si="16"/>
        <v>7.2371527584040507E-3</v>
      </c>
      <c r="AP37">
        <v>866.30670821756905</v>
      </c>
      <c r="AQ37">
        <f t="shared" si="17"/>
        <v>7.6130712363026634</v>
      </c>
      <c r="AR37">
        <f t="shared" si="18"/>
        <v>1.2960750270025331E-3</v>
      </c>
      <c r="AS37">
        <f t="shared" si="19"/>
        <v>1.8647373023434172E-3</v>
      </c>
    </row>
    <row r="38" spans="1:52" x14ac:dyDescent="0.25">
      <c r="A38">
        <v>37</v>
      </c>
      <c r="B38" t="s">
        <v>37</v>
      </c>
      <c r="C38">
        <v>6926</v>
      </c>
      <c r="D38" s="2">
        <v>83</v>
      </c>
      <c r="E38" s="1">
        <f t="shared" si="0"/>
        <v>0.83000000000000007</v>
      </c>
      <c r="F38" s="3">
        <f t="shared" si="1"/>
        <v>8344.5783132530105</v>
      </c>
      <c r="G38" t="s">
        <v>54</v>
      </c>
      <c r="H38" s="2">
        <v>1141</v>
      </c>
      <c r="I38" s="2">
        <f t="shared" si="2"/>
        <v>1731.5</v>
      </c>
      <c r="J38" s="3">
        <f t="shared" si="3"/>
        <v>1374.6987951807228</v>
      </c>
      <c r="K38" s="3">
        <f t="shared" si="4"/>
        <v>13.746987951807228</v>
      </c>
      <c r="L38">
        <v>2587.84</v>
      </c>
      <c r="M38" s="3">
        <f t="shared" si="5"/>
        <v>16943.378924815421</v>
      </c>
      <c r="N38" s="3">
        <f t="shared" si="6"/>
        <v>16.94337892481542</v>
      </c>
      <c r="O38">
        <v>1.0349999999999999</v>
      </c>
      <c r="P38" s="3">
        <f t="shared" si="7"/>
        <v>17.536397187183958</v>
      </c>
      <c r="Q38" s="3">
        <f t="shared" si="8"/>
        <v>1360.9518072289156</v>
      </c>
      <c r="R38">
        <v>7.1999999999999995E-2</v>
      </c>
      <c r="S38">
        <v>0.57995989999999997</v>
      </c>
      <c r="T38" s="3">
        <f t="shared" si="9"/>
        <v>2346.6308743568575</v>
      </c>
      <c r="U38" s="3">
        <f t="shared" si="10"/>
        <v>2.3466308743568574</v>
      </c>
      <c r="V38">
        <f t="shared" si="11"/>
        <v>0.1689574229536937</v>
      </c>
      <c r="W38">
        <v>5.0999999999999997E-2</v>
      </c>
      <c r="X38">
        <v>194</v>
      </c>
      <c r="Y38">
        <v>173.29872932330824</v>
      </c>
      <c r="Z38">
        <v>0.35299999999999998</v>
      </c>
      <c r="AA38" s="3">
        <f t="shared" si="20"/>
        <v>0.42889186799910567</v>
      </c>
      <c r="AB38">
        <v>1.2E-2</v>
      </c>
      <c r="AC38">
        <f t="shared" si="12"/>
        <v>0.32002987951807221</v>
      </c>
      <c r="AD38">
        <v>6.6304761907142758E-5</v>
      </c>
      <c r="AE38">
        <v>11324.270695654501</v>
      </c>
      <c r="AF38">
        <v>1.15266515151515</v>
      </c>
      <c r="AG38" s="3">
        <f t="shared" si="13"/>
        <v>7.2847841407279249E-3</v>
      </c>
      <c r="AH38">
        <f>AE38*AF38*AG38</f>
        <v>95.088959025659634</v>
      </c>
      <c r="AI38">
        <f t="shared" si="14"/>
        <v>1.145650108742887</v>
      </c>
      <c r="AJ38">
        <v>87.213089579242393</v>
      </c>
      <c r="AK38">
        <v>0.95117184895833373</v>
      </c>
      <c r="AL38">
        <f t="shared" si="15"/>
        <v>6.3014048202247016E-3</v>
      </c>
      <c r="AM38">
        <v>1530</v>
      </c>
      <c r="AN38">
        <v>1.2298382222433299E-2</v>
      </c>
      <c r="AO38">
        <f t="shared" si="16"/>
        <v>7.2371527584040507E-3</v>
      </c>
      <c r="AP38">
        <v>866.30670821756905</v>
      </c>
      <c r="AQ38">
        <f t="shared" si="17"/>
        <v>6.3108573690295611</v>
      </c>
      <c r="AR38">
        <f t="shared" si="18"/>
        <v>9.3510043464560641E-4</v>
      </c>
      <c r="AS38">
        <f t="shared" si="19"/>
        <v>1.5457744687429862E-3</v>
      </c>
    </row>
    <row r="39" spans="1:52" x14ac:dyDescent="0.25">
      <c r="A39">
        <v>38</v>
      </c>
      <c r="B39" t="s">
        <v>38</v>
      </c>
      <c r="C39">
        <v>1261</v>
      </c>
      <c r="D39" s="2">
        <v>7.03</v>
      </c>
      <c r="E39" s="1">
        <f t="shared" si="0"/>
        <v>7.0300000000000001E-2</v>
      </c>
      <c r="F39" s="3">
        <f t="shared" si="1"/>
        <v>17937.411095305833</v>
      </c>
      <c r="G39" t="s">
        <v>54</v>
      </c>
      <c r="H39" s="2">
        <v>225</v>
      </c>
      <c r="I39" s="2">
        <f t="shared" si="2"/>
        <v>315.25</v>
      </c>
      <c r="J39" s="3">
        <f t="shared" si="3"/>
        <v>3200.5689900426742</v>
      </c>
      <c r="K39" s="3">
        <f t="shared" si="4"/>
        <v>32.005689900426745</v>
      </c>
      <c r="L39">
        <v>2587.84</v>
      </c>
      <c r="M39" s="3">
        <f t="shared" si="5"/>
        <v>39447.516331152205</v>
      </c>
      <c r="N39" s="3">
        <f t="shared" si="6"/>
        <v>39.447516331152208</v>
      </c>
      <c r="O39">
        <v>1.0349999999999999</v>
      </c>
      <c r="P39" s="3">
        <f t="shared" si="7"/>
        <v>40.828179402742535</v>
      </c>
      <c r="Q39" s="3">
        <f t="shared" si="8"/>
        <v>3168.563300142248</v>
      </c>
      <c r="R39">
        <v>7.1999999999999995E-2</v>
      </c>
      <c r="S39">
        <v>0.57995989999999997</v>
      </c>
      <c r="T39" s="3">
        <f t="shared" si="9"/>
        <v>5463.4179020691745</v>
      </c>
      <c r="U39" s="3">
        <f t="shared" si="10"/>
        <v>5.4634179020691747</v>
      </c>
      <c r="V39">
        <f t="shared" si="11"/>
        <v>0.39336608894898056</v>
      </c>
      <c r="W39">
        <v>5.0999999999999997E-2</v>
      </c>
      <c r="X39">
        <v>194</v>
      </c>
      <c r="Y39">
        <v>173.29872932330824</v>
      </c>
      <c r="Z39">
        <v>0.35299999999999998</v>
      </c>
      <c r="AA39" s="3">
        <f t="shared" si="20"/>
        <v>0.99854456671648884</v>
      </c>
      <c r="AB39">
        <v>1.2E-2</v>
      </c>
      <c r="AC39">
        <f t="shared" si="12"/>
        <v>0.7450924608819347</v>
      </c>
      <c r="AD39">
        <v>6.6304761907142758E-5</v>
      </c>
      <c r="AE39">
        <v>11324.270695654501</v>
      </c>
      <c r="AF39">
        <v>1.15266515151515</v>
      </c>
      <c r="AG39" s="3">
        <f t="shared" si="13"/>
        <v>1.6960409292352173E-2</v>
      </c>
      <c r="AH39">
        <f>AE39*AF39*AG39</f>
        <v>221.3857861954082</v>
      </c>
      <c r="AI39">
        <f t="shared" si="14"/>
        <v>31.491576983699602</v>
      </c>
      <c r="AJ39">
        <v>87.213089579242393</v>
      </c>
      <c r="AK39">
        <v>0.95117184895833373</v>
      </c>
      <c r="AL39">
        <f t="shared" si="15"/>
        <v>0.17321272305321028</v>
      </c>
      <c r="AM39">
        <v>1530</v>
      </c>
      <c r="AN39">
        <v>1.2298382222433299E-2</v>
      </c>
      <c r="AO39">
        <f t="shared" si="16"/>
        <v>7.2371527584040507E-3</v>
      </c>
      <c r="AP39">
        <v>866.30670821756905</v>
      </c>
      <c r="AQ39">
        <f t="shared" si="17"/>
        <v>14.692916344080281</v>
      </c>
      <c r="AR39">
        <f t="shared" si="18"/>
        <v>2.5703997320303925E-2</v>
      </c>
      <c r="AS39">
        <f t="shared" si="19"/>
        <v>3.5988667827471939E-3</v>
      </c>
    </row>
    <row r="40" spans="1:52" x14ac:dyDescent="0.25">
      <c r="A40">
        <v>39</v>
      </c>
      <c r="B40" t="s">
        <v>39</v>
      </c>
      <c r="C40">
        <v>1401</v>
      </c>
      <c r="D40" s="2">
        <v>2.5099999999999998</v>
      </c>
      <c r="E40" s="1">
        <f t="shared" si="0"/>
        <v>2.5099999999999997E-2</v>
      </c>
      <c r="F40" s="3">
        <f t="shared" si="1"/>
        <v>55816.733067729088</v>
      </c>
      <c r="G40" t="s">
        <v>54</v>
      </c>
      <c r="H40" s="2">
        <v>401</v>
      </c>
      <c r="I40" s="2">
        <f t="shared" si="2"/>
        <v>350.25</v>
      </c>
      <c r="J40" s="3">
        <f t="shared" si="3"/>
        <v>15976.095617529882</v>
      </c>
      <c r="K40" s="3">
        <f t="shared" si="4"/>
        <v>159.76095617529882</v>
      </c>
      <c r="L40">
        <v>2587.84</v>
      </c>
      <c r="M40" s="3">
        <f t="shared" si="5"/>
        <v>196907.89192210359</v>
      </c>
      <c r="N40" s="3">
        <f t="shared" si="6"/>
        <v>196.9078919221036</v>
      </c>
      <c r="O40">
        <v>1.0349999999999999</v>
      </c>
      <c r="P40" s="3">
        <f t="shared" si="7"/>
        <v>203.79966813937722</v>
      </c>
      <c r="Q40" s="3">
        <f t="shared" si="8"/>
        <v>15816.334661354584</v>
      </c>
      <c r="R40">
        <v>7.1999999999999995E-2</v>
      </c>
      <c r="S40">
        <v>0.57995989999999997</v>
      </c>
      <c r="T40" s="3">
        <f t="shared" si="9"/>
        <v>27271.428009685817</v>
      </c>
      <c r="U40" s="3">
        <f t="shared" si="10"/>
        <v>27.271428009685817</v>
      </c>
      <c r="V40">
        <f t="shared" si="11"/>
        <v>1.9635428166973787</v>
      </c>
      <c r="W40">
        <v>5.0999999999999997E-2</v>
      </c>
      <c r="X40">
        <v>194</v>
      </c>
      <c r="Y40">
        <v>173.29872932330824</v>
      </c>
      <c r="Z40">
        <v>0.35299999999999998</v>
      </c>
      <c r="AA40" s="3">
        <f t="shared" si="20"/>
        <v>4.9843773172391019</v>
      </c>
      <c r="AB40">
        <v>1.2E-2</v>
      </c>
      <c r="AC40">
        <f t="shared" si="12"/>
        <v>3.719235059760956</v>
      </c>
      <c r="AD40">
        <v>6.6304761907142758E-5</v>
      </c>
      <c r="AE40">
        <v>11324.270695654501</v>
      </c>
      <c r="AF40">
        <v>1.15266515151515</v>
      </c>
      <c r="AG40" s="3">
        <f t="shared" si="13"/>
        <v>8.466029678161939E-2</v>
      </c>
      <c r="AH40">
        <f t="shared" ref="AH40:AH44" si="23">AE40*AF40*AG40</f>
        <v>1105.07865933323</v>
      </c>
      <c r="AI40">
        <f t="shared" si="14"/>
        <v>440.27038220447417</v>
      </c>
      <c r="AJ40">
        <v>87.213089579242393</v>
      </c>
      <c r="AK40">
        <v>0.95117184895833373</v>
      </c>
      <c r="AL40">
        <f t="shared" si="15"/>
        <v>2.4216136213435067</v>
      </c>
      <c r="AM40">
        <v>1530</v>
      </c>
      <c r="AN40">
        <v>1.2298382222433299E-2</v>
      </c>
      <c r="AO40">
        <f t="shared" si="16"/>
        <v>7.2371527584040507E-3</v>
      </c>
      <c r="AP40">
        <v>866.30670821756905</v>
      </c>
      <c r="AQ40">
        <f t="shared" si="17"/>
        <v>73.341783021607156</v>
      </c>
      <c r="AR40">
        <f t="shared" si="18"/>
        <v>0.35935668544800559</v>
      </c>
      <c r="AS40">
        <f t="shared" si="19"/>
        <v>1.7964255735401193E-2</v>
      </c>
    </row>
    <row r="41" spans="1:52" x14ac:dyDescent="0.25">
      <c r="A41">
        <v>40</v>
      </c>
      <c r="B41" t="s">
        <v>40</v>
      </c>
      <c r="C41">
        <v>1542</v>
      </c>
      <c r="D41" s="2">
        <v>7.45</v>
      </c>
      <c r="E41" s="1">
        <f t="shared" si="0"/>
        <v>7.4499999999999997E-2</v>
      </c>
      <c r="F41" s="3">
        <f t="shared" si="1"/>
        <v>20697.986577181207</v>
      </c>
      <c r="G41" t="s">
        <v>54</v>
      </c>
      <c r="H41" s="2">
        <v>449</v>
      </c>
      <c r="I41" s="2">
        <f t="shared" si="2"/>
        <v>385.5</v>
      </c>
      <c r="J41" s="3">
        <f t="shared" si="3"/>
        <v>6026.8456375838932</v>
      </c>
      <c r="K41" s="3">
        <f t="shared" si="4"/>
        <v>60.26845637583893</v>
      </c>
      <c r="L41">
        <v>2587.84</v>
      </c>
      <c r="M41" s="3">
        <f t="shared" si="5"/>
        <v>74281.820655506046</v>
      </c>
      <c r="N41" s="3">
        <f t="shared" si="6"/>
        <v>74.281820655506053</v>
      </c>
      <c r="O41">
        <v>1.0349999999999999</v>
      </c>
      <c r="P41" s="3">
        <f t="shared" si="7"/>
        <v>76.881684378448753</v>
      </c>
      <c r="Q41" s="3">
        <f t="shared" si="8"/>
        <v>5966.5771812080538</v>
      </c>
      <c r="R41">
        <v>7.1999999999999995E-2</v>
      </c>
      <c r="S41">
        <v>0.57995989999999997</v>
      </c>
      <c r="T41" s="3">
        <f t="shared" si="9"/>
        <v>10287.913321607328</v>
      </c>
      <c r="U41" s="3">
        <f t="shared" si="10"/>
        <v>10.287913321607327</v>
      </c>
      <c r="V41">
        <f t="shared" si="11"/>
        <v>0.74072975915572747</v>
      </c>
      <c r="W41">
        <v>5.0999999999999997E-2</v>
      </c>
      <c r="X41">
        <v>194</v>
      </c>
      <c r="Y41">
        <v>173.29872932330824</v>
      </c>
      <c r="Z41">
        <v>0.35299999999999998</v>
      </c>
      <c r="AA41" s="3">
        <f t="shared" si="20"/>
        <v>1.8803137768850677</v>
      </c>
      <c r="AB41">
        <v>1.2E-2</v>
      </c>
      <c r="AC41">
        <f t="shared" si="12"/>
        <v>1.4030496644295303</v>
      </c>
      <c r="AD41">
        <v>6.6304761907142758E-5</v>
      </c>
      <c r="AE41">
        <v>11324.270695654501</v>
      </c>
      <c r="AF41">
        <v>1.15266515151515</v>
      </c>
      <c r="AG41" s="3">
        <f t="shared" si="13"/>
        <v>3.193737397108478E-2</v>
      </c>
      <c r="AH41">
        <f t="shared" si="23"/>
        <v>416.88148698119022</v>
      </c>
      <c r="AI41">
        <f t="shared" si="14"/>
        <v>55.957246574656409</v>
      </c>
      <c r="AJ41">
        <v>87.213089579242393</v>
      </c>
      <c r="AK41">
        <v>0.95117184895833373</v>
      </c>
      <c r="AL41">
        <f t="shared" si="15"/>
        <v>0.30778093643176752</v>
      </c>
      <c r="AM41">
        <v>1530</v>
      </c>
      <c r="AN41">
        <v>1.2298382222433299E-2</v>
      </c>
      <c r="AO41">
        <f t="shared" si="16"/>
        <v>7.2371527584040507E-3</v>
      </c>
      <c r="AP41">
        <v>866.30670821756905</v>
      </c>
      <c r="AQ41">
        <f t="shared" si="17"/>
        <v>27.667561314003926</v>
      </c>
      <c r="AR41">
        <f t="shared" si="18"/>
        <v>4.5673321369426735E-2</v>
      </c>
      <c r="AS41">
        <f t="shared" si="19"/>
        <v>6.7768620633783944E-3</v>
      </c>
    </row>
    <row r="42" spans="1:52" x14ac:dyDescent="0.25">
      <c r="A42">
        <v>41</v>
      </c>
      <c r="B42" t="s">
        <v>41</v>
      </c>
      <c r="C42">
        <v>2100</v>
      </c>
      <c r="D42" s="2">
        <v>10.72</v>
      </c>
      <c r="E42" s="1">
        <f t="shared" si="0"/>
        <v>0.1072</v>
      </c>
      <c r="F42" s="3">
        <f t="shared" si="1"/>
        <v>19589.552238805969</v>
      </c>
      <c r="G42" t="s">
        <v>54</v>
      </c>
      <c r="H42" s="2">
        <v>580</v>
      </c>
      <c r="I42" s="2">
        <f t="shared" si="2"/>
        <v>525</v>
      </c>
      <c r="J42" s="3">
        <f t="shared" si="3"/>
        <v>5410.4477611940292</v>
      </c>
      <c r="K42" s="3">
        <f t="shared" si="4"/>
        <v>54.104477611940297</v>
      </c>
      <c r="L42">
        <v>2587.84</v>
      </c>
      <c r="M42" s="3">
        <f t="shared" si="5"/>
        <v>66684.619854328354</v>
      </c>
      <c r="N42" s="3">
        <f t="shared" si="6"/>
        <v>66.684619854328361</v>
      </c>
      <c r="O42">
        <v>1.0349999999999999</v>
      </c>
      <c r="P42" s="3">
        <f t="shared" si="7"/>
        <v>69.01858154922985</v>
      </c>
      <c r="Q42" s="3">
        <f t="shared" si="8"/>
        <v>5356.3432835820895</v>
      </c>
      <c r="R42">
        <v>7.1999999999999995E-2</v>
      </c>
      <c r="S42">
        <v>0.57995989999999997</v>
      </c>
      <c r="T42" s="3">
        <f t="shared" si="9"/>
        <v>9235.7131649655257</v>
      </c>
      <c r="U42" s="3">
        <f t="shared" si="10"/>
        <v>9.2357131649655262</v>
      </c>
      <c r="V42">
        <f t="shared" si="11"/>
        <v>0.66497134787751788</v>
      </c>
      <c r="W42">
        <v>5.0999999999999997E-2</v>
      </c>
      <c r="X42">
        <v>194</v>
      </c>
      <c r="Y42">
        <v>173.29872932330824</v>
      </c>
      <c r="Z42">
        <v>0.35299999999999998</v>
      </c>
      <c r="AA42" s="3">
        <f t="shared" si="20"/>
        <v>1.688003986869739</v>
      </c>
      <c r="AB42">
        <v>1.2E-2</v>
      </c>
      <c r="AC42">
        <f t="shared" si="12"/>
        <v>1.2595522388059701</v>
      </c>
      <c r="AD42">
        <v>6.6304761907142758E-5</v>
      </c>
      <c r="AE42">
        <v>11324.270695654501</v>
      </c>
      <c r="AF42">
        <v>1.15266515151515</v>
      </c>
      <c r="AG42" s="3">
        <f t="shared" si="13"/>
        <v>2.8670967184343595E-2</v>
      </c>
      <c r="AH42">
        <f t="shared" si="23"/>
        <v>374.24477804028083</v>
      </c>
      <c r="AI42">
        <f t="shared" si="14"/>
        <v>34.910893473906796</v>
      </c>
      <c r="AJ42">
        <v>87.213089579242393</v>
      </c>
      <c r="AK42">
        <v>0.95117184895833373</v>
      </c>
      <c r="AL42">
        <f t="shared" si="15"/>
        <v>0.19201994634838215</v>
      </c>
      <c r="AM42">
        <v>1530</v>
      </c>
      <c r="AN42">
        <v>1.2298382222433299E-2</v>
      </c>
      <c r="AO42">
        <f t="shared" si="16"/>
        <v>7.2371527584040507E-3</v>
      </c>
      <c r="AP42">
        <v>866.30670821756905</v>
      </c>
      <c r="AQ42">
        <f t="shared" si="17"/>
        <v>24.837851202882643</v>
      </c>
      <c r="AR42">
        <f t="shared" si="18"/>
        <v>2.8494905566882039E-2</v>
      </c>
      <c r="AS42">
        <f t="shared" si="19"/>
        <v>6.0837559784301031E-3</v>
      </c>
    </row>
    <row r="43" spans="1:52" x14ac:dyDescent="0.25">
      <c r="A43">
        <v>42</v>
      </c>
      <c r="B43" t="s">
        <v>42</v>
      </c>
      <c r="C43">
        <v>2384</v>
      </c>
      <c r="D43" s="2">
        <v>32.43</v>
      </c>
      <c r="E43" s="1">
        <f t="shared" si="0"/>
        <v>0.32429999999999998</v>
      </c>
      <c r="F43" s="3">
        <f t="shared" si="1"/>
        <v>7351.2180080172684</v>
      </c>
      <c r="G43" t="s">
        <v>54</v>
      </c>
      <c r="H43" s="2">
        <v>669</v>
      </c>
      <c r="I43" s="2">
        <f t="shared" si="2"/>
        <v>596</v>
      </c>
      <c r="J43" s="3">
        <f t="shared" si="3"/>
        <v>2062.904717853839</v>
      </c>
      <c r="K43" s="3">
        <f t="shared" si="4"/>
        <v>20.629047178538389</v>
      </c>
      <c r="L43">
        <v>2587.84</v>
      </c>
      <c r="M43" s="3">
        <f t="shared" si="5"/>
        <v>25425.625193620719</v>
      </c>
      <c r="N43" s="3">
        <f t="shared" si="6"/>
        <v>25.425625193620718</v>
      </c>
      <c r="O43">
        <v>1.0349999999999999</v>
      </c>
      <c r="P43" s="3">
        <f t="shared" si="7"/>
        <v>26.315522075397443</v>
      </c>
      <c r="Q43" s="3">
        <f t="shared" si="8"/>
        <v>2042.2756706753005</v>
      </c>
      <c r="R43">
        <v>7.1999999999999995E-2</v>
      </c>
      <c r="S43">
        <v>0.57995989999999997</v>
      </c>
      <c r="T43" s="3">
        <f t="shared" si="9"/>
        <v>3521.4084123321295</v>
      </c>
      <c r="U43" s="3">
        <f t="shared" si="10"/>
        <v>3.5214084123321294</v>
      </c>
      <c r="V43">
        <f t="shared" si="11"/>
        <v>0.25354140568791328</v>
      </c>
      <c r="W43">
        <v>5.0999999999999997E-2</v>
      </c>
      <c r="X43">
        <v>194</v>
      </c>
      <c r="Y43">
        <v>173.29872932330824</v>
      </c>
      <c r="Z43">
        <v>0.35299999999999998</v>
      </c>
      <c r="AA43" s="3">
        <f t="shared" si="20"/>
        <v>0.64360502900432603</v>
      </c>
      <c r="AB43">
        <v>1.2E-2</v>
      </c>
      <c r="AC43">
        <f t="shared" si="12"/>
        <v>0.48024421831637371</v>
      </c>
      <c r="AD43">
        <v>6.6304761907142758E-5</v>
      </c>
      <c r="AE43">
        <v>11324.270695654501</v>
      </c>
      <c r="AF43">
        <v>1.15266515151515</v>
      </c>
      <c r="AG43" s="3">
        <f t="shared" si="13"/>
        <v>1.093171509652691E-2</v>
      </c>
      <c r="AH43">
        <f t="shared" si="23"/>
        <v>142.69268502854536</v>
      </c>
      <c r="AI43">
        <f t="shared" si="14"/>
        <v>4.40002112329773</v>
      </c>
      <c r="AJ43">
        <v>87.213089579242393</v>
      </c>
      <c r="AK43">
        <v>0.95117184895833373</v>
      </c>
      <c r="AL43">
        <f t="shared" si="15"/>
        <v>2.4201380599407171E-2</v>
      </c>
      <c r="AM43">
        <v>1530</v>
      </c>
      <c r="AN43">
        <v>1.2298382222433299E-2</v>
      </c>
      <c r="AO43">
        <f t="shared" si="16"/>
        <v>7.2371527584040507E-3</v>
      </c>
      <c r="AP43">
        <v>866.30670821756905</v>
      </c>
      <c r="AQ43">
        <f t="shared" si="17"/>
        <v>9.4702181204445317</v>
      </c>
      <c r="AR43">
        <f t="shared" si="18"/>
        <v>3.5913771870194487E-3</v>
      </c>
      <c r="AS43">
        <f t="shared" si="19"/>
        <v>2.3196248192599227E-3</v>
      </c>
    </row>
    <row r="44" spans="1:52" x14ac:dyDescent="0.25">
      <c r="A44">
        <v>43</v>
      </c>
      <c r="B44" t="s">
        <v>43</v>
      </c>
      <c r="C44">
        <v>4355</v>
      </c>
      <c r="D44" s="2">
        <v>744.78</v>
      </c>
      <c r="E44" s="1">
        <f t="shared" si="0"/>
        <v>7.4478</v>
      </c>
      <c r="F44" s="3">
        <f t="shared" si="1"/>
        <v>584.73643223502245</v>
      </c>
      <c r="G44" t="s">
        <v>55</v>
      </c>
      <c r="H44" s="2">
        <v>225</v>
      </c>
      <c r="I44" s="2">
        <f t="shared" si="2"/>
        <v>1088.75</v>
      </c>
      <c r="J44" s="3">
        <f t="shared" si="3"/>
        <v>30.21026343349714</v>
      </c>
      <c r="K44" s="3">
        <f t="shared" si="4"/>
        <v>0.30210263433497142</v>
      </c>
      <c r="L44" s="2">
        <v>2252.4</v>
      </c>
      <c r="M44" s="3">
        <f t="shared" si="5"/>
        <v>324.08212744703133</v>
      </c>
      <c r="N44" s="3">
        <f t="shared" si="6"/>
        <v>0.3240821274470313</v>
      </c>
      <c r="O44">
        <v>1.0349999999999999</v>
      </c>
      <c r="P44" s="3">
        <f t="shared" si="7"/>
        <v>0.33542500190767738</v>
      </c>
      <c r="Q44" s="3">
        <f t="shared" si="8"/>
        <v>29.908160799162172</v>
      </c>
      <c r="R44">
        <v>7.1999999999999995E-2</v>
      </c>
      <c r="S44">
        <v>0.57995989999999997</v>
      </c>
      <c r="T44" s="3">
        <f t="shared" si="9"/>
        <v>51.569359880160981</v>
      </c>
      <c r="U44" s="3">
        <f t="shared" si="10"/>
        <v>5.1569359880160981E-2</v>
      </c>
      <c r="V44">
        <f t="shared" si="11"/>
        <v>3.7129939113715905E-3</v>
      </c>
      <c r="W44">
        <v>5.0999999999999997E-2</v>
      </c>
      <c r="X44">
        <v>147</v>
      </c>
      <c r="Y44">
        <v>131.31398562126901</v>
      </c>
      <c r="Z44">
        <v>0.35299999999999998</v>
      </c>
      <c r="AA44" s="3">
        <f t="shared" si="20"/>
        <v>7.1418442856472225E-3</v>
      </c>
      <c r="AB44">
        <v>1.2E-2</v>
      </c>
      <c r="AC44">
        <f t="shared" si="12"/>
        <v>5.3290904696688957E-3</v>
      </c>
      <c r="AD44">
        <v>6.6304761907142758E-5</v>
      </c>
      <c r="AE44">
        <v>11324.270695654501</v>
      </c>
      <c r="AF44">
        <v>1.15266515151515</v>
      </c>
      <c r="AG44" s="3">
        <f t="shared" si="13"/>
        <v>1.6008979473836003E-4</v>
      </c>
      <c r="AH44">
        <f t="shared" si="23"/>
        <v>2.0896668505514646</v>
      </c>
      <c r="AI44">
        <f t="shared" si="14"/>
        <v>2.8057504908180464E-3</v>
      </c>
      <c r="AJ44">
        <v>87.213089579242393</v>
      </c>
      <c r="AK44">
        <v>0.95117184895833373</v>
      </c>
      <c r="AL44">
        <f t="shared" si="15"/>
        <v>1.5432433979855311E-5</v>
      </c>
      <c r="AM44">
        <v>1530</v>
      </c>
      <c r="AN44">
        <v>1.2298382222433299E-2</v>
      </c>
      <c r="AO44">
        <f t="shared" si="16"/>
        <v>7.2371527584040507E-3</v>
      </c>
      <c r="AP44">
        <v>866.30670821756905</v>
      </c>
      <c r="AQ44">
        <f t="shared" si="17"/>
        <v>0.13868686309901498</v>
      </c>
      <c r="AR44">
        <f t="shared" si="18"/>
        <v>2.2901045296892592E-6</v>
      </c>
      <c r="AS44">
        <f t="shared" si="19"/>
        <v>3.3969807839513382E-5</v>
      </c>
      <c r="AT44">
        <v>8325710</v>
      </c>
      <c r="AU44">
        <v>590.58000000000004</v>
      </c>
      <c r="AV44">
        <v>519.58000000000004</v>
      </c>
      <c r="AW44">
        <f>AVERAGE(AU44:AV44)</f>
        <v>555.08000000000004</v>
      </c>
      <c r="AX44">
        <f>AT44*1.06230754840047</f>
        <v>8844464.578793278</v>
      </c>
      <c r="AY44">
        <v>7.0924542637176133E-5</v>
      </c>
      <c r="AZ44">
        <f>((AX44*AY44)/AW44)*0.65</f>
        <v>0.73455761931442609</v>
      </c>
    </row>
    <row r="45" spans="1:52" x14ac:dyDescent="0.25">
      <c r="A45">
        <v>44</v>
      </c>
      <c r="B45" t="s">
        <v>44</v>
      </c>
      <c r="C45">
        <v>1960</v>
      </c>
      <c r="D45" s="2">
        <v>183.8</v>
      </c>
      <c r="E45" s="1">
        <f t="shared" si="0"/>
        <v>1.8380000000000001</v>
      </c>
      <c r="F45" s="3">
        <f t="shared" si="1"/>
        <v>1066.3764961915124</v>
      </c>
      <c r="G45" t="s">
        <v>55</v>
      </c>
      <c r="H45" s="2">
        <v>614</v>
      </c>
      <c r="I45" s="2">
        <f t="shared" si="2"/>
        <v>490</v>
      </c>
      <c r="J45" s="3">
        <f t="shared" si="3"/>
        <v>334.05875952121869</v>
      </c>
      <c r="K45" s="3">
        <f t="shared" si="4"/>
        <v>3.3405875952121868</v>
      </c>
      <c r="L45" s="2">
        <v>2252.4</v>
      </c>
      <c r="M45" s="3">
        <f t="shared" si="5"/>
        <v>3583.6322220848742</v>
      </c>
      <c r="N45" s="3">
        <f t="shared" si="6"/>
        <v>3.5836322220848742</v>
      </c>
      <c r="O45">
        <v>1.0349999999999999</v>
      </c>
      <c r="P45" s="3">
        <f t="shared" si="7"/>
        <v>3.7090593498578444</v>
      </c>
      <c r="Q45" s="3">
        <f t="shared" si="8"/>
        <v>330.71817192600651</v>
      </c>
      <c r="R45">
        <v>7.1999999999999995E-2</v>
      </c>
      <c r="S45">
        <v>0.57995989999999997</v>
      </c>
      <c r="T45" s="3">
        <f t="shared" si="9"/>
        <v>570.24317013298082</v>
      </c>
      <c r="U45" s="3">
        <f t="shared" si="10"/>
        <v>0.57024317013298087</v>
      </c>
      <c r="V45">
        <f t="shared" si="11"/>
        <v>4.1057508249574617E-2</v>
      </c>
      <c r="W45">
        <v>5.0999999999999997E-2</v>
      </c>
      <c r="X45">
        <v>147</v>
      </c>
      <c r="Y45">
        <v>131.31398562126901</v>
      </c>
      <c r="Z45">
        <v>0.35299999999999998</v>
      </c>
      <c r="AA45" s="3">
        <f t="shared" si="20"/>
        <v>7.8973016836114213E-2</v>
      </c>
      <c r="AB45">
        <v>1.2E-2</v>
      </c>
      <c r="AC45">
        <f t="shared" si="12"/>
        <v>5.8927965179542977E-2</v>
      </c>
      <c r="AD45">
        <v>6.6304761907142758E-5</v>
      </c>
      <c r="AE45">
        <v>11324.270695654501</v>
      </c>
      <c r="AF45">
        <v>1.15266515151515</v>
      </c>
      <c r="AG45" s="3">
        <f t="shared" si="13"/>
        <v>1.7702393876845547E-3</v>
      </c>
      <c r="AH45">
        <f>AE45*AF45*AG45</f>
        <v>23.107097938570519</v>
      </c>
      <c r="AI45">
        <f t="shared" si="14"/>
        <v>0.12571870478003547</v>
      </c>
      <c r="AJ45">
        <v>87.213089579242393</v>
      </c>
      <c r="AK45">
        <v>0.95117184895833373</v>
      </c>
      <c r="AL45">
        <f t="shared" si="15"/>
        <v>6.9148900370864666E-4</v>
      </c>
      <c r="AM45">
        <v>1530</v>
      </c>
      <c r="AN45">
        <v>1.2298382222433299E-2</v>
      </c>
      <c r="AO45">
        <f t="shared" si="16"/>
        <v>7.2371527584040507E-3</v>
      </c>
      <c r="AP45">
        <v>866.30670821756905</v>
      </c>
      <c r="AQ45">
        <f t="shared" si="17"/>
        <v>1.5335702567020917</v>
      </c>
      <c r="AR45">
        <f t="shared" si="18"/>
        <v>1.0261389108747266E-4</v>
      </c>
      <c r="AS45">
        <f t="shared" si="19"/>
        <v>3.7563101338134786E-4</v>
      </c>
      <c r="AT45">
        <v>2351490</v>
      </c>
      <c r="AU45">
        <v>180.2</v>
      </c>
      <c r="AV45">
        <v>153.69999999999999</v>
      </c>
      <c r="AW45">
        <f>AVERAGE(AU45:AV45)</f>
        <v>166.95</v>
      </c>
      <c r="AX45">
        <f>AT45*1.06230754840047</f>
        <v>2498005.5769882211</v>
      </c>
      <c r="AY45">
        <v>7.0924542637176133E-5</v>
      </c>
      <c r="AZ45">
        <f>((AX45*AY45)/AW45)*0.65</f>
        <v>0.6897899789425167</v>
      </c>
    </row>
    <row r="46" spans="1:52" x14ac:dyDescent="0.25">
      <c r="A46">
        <v>45</v>
      </c>
      <c r="B46" t="s">
        <v>45</v>
      </c>
      <c r="C46">
        <v>4179</v>
      </c>
      <c r="D46" s="2">
        <v>434.04</v>
      </c>
      <c r="E46" s="1">
        <f t="shared" si="0"/>
        <v>4.3404000000000007</v>
      </c>
      <c r="F46" s="3">
        <f t="shared" si="1"/>
        <v>962.81448714404189</v>
      </c>
      <c r="G46" t="s">
        <v>55</v>
      </c>
      <c r="H46" s="2">
        <v>697</v>
      </c>
      <c r="I46" s="2">
        <f t="shared" si="2"/>
        <v>1044.75</v>
      </c>
      <c r="J46" s="3">
        <f t="shared" si="3"/>
        <v>160.58427794673298</v>
      </c>
      <c r="K46" s="3">
        <f t="shared" si="4"/>
        <v>1.6058427794673298</v>
      </c>
      <c r="L46" s="2">
        <v>2252.4</v>
      </c>
      <c r="M46" s="3">
        <f t="shared" si="5"/>
        <v>1722.6759556759739</v>
      </c>
      <c r="N46" s="3">
        <f t="shared" si="6"/>
        <v>1.7226759556759739</v>
      </c>
      <c r="O46">
        <v>1.0349999999999999</v>
      </c>
      <c r="P46" s="3">
        <f t="shared" si="7"/>
        <v>1.7829696141246327</v>
      </c>
      <c r="Q46" s="3">
        <f t="shared" si="8"/>
        <v>158.97843516726564</v>
      </c>
      <c r="R46">
        <v>7.1999999999999995E-2</v>
      </c>
      <c r="S46">
        <v>0.57995989999999997</v>
      </c>
      <c r="T46" s="3">
        <f t="shared" si="9"/>
        <v>274.11970235746583</v>
      </c>
      <c r="U46" s="3">
        <f t="shared" si="10"/>
        <v>0.2741197023574658</v>
      </c>
      <c r="V46">
        <f t="shared" si="11"/>
        <v>1.9736618569737536E-2</v>
      </c>
      <c r="W46">
        <v>5.0999999999999997E-2</v>
      </c>
      <c r="X46">
        <v>147</v>
      </c>
      <c r="Y46">
        <v>131.31398562126901</v>
      </c>
      <c r="Z46">
        <v>0.35299999999999998</v>
      </c>
      <c r="AA46" s="3">
        <f t="shared" si="20"/>
        <v>3.796285690600807E-2</v>
      </c>
      <c r="AB46">
        <v>1.2E-2</v>
      </c>
      <c r="AC46">
        <f t="shared" si="12"/>
        <v>2.8327066629803697E-2</v>
      </c>
      <c r="AD46">
        <v>6.6304761907142758E-5</v>
      </c>
      <c r="AE46">
        <v>11324.270695654501</v>
      </c>
      <c r="AF46">
        <v>1.15266515151515</v>
      </c>
      <c r="AG46" s="3">
        <f t="shared" si="13"/>
        <v>8.5096590274003742E-4</v>
      </c>
      <c r="AH46">
        <f>AE46*AF46*AG46</f>
        <v>11.107736385143635</v>
      </c>
      <c r="AI46">
        <f t="shared" si="14"/>
        <v>2.5591503974619005E-2</v>
      </c>
      <c r="AJ46">
        <v>87.213089579242393</v>
      </c>
      <c r="AK46">
        <v>0.95117184895833373</v>
      </c>
      <c r="AL46">
        <f t="shared" si="15"/>
        <v>1.4076062601645086E-4</v>
      </c>
      <c r="AM46">
        <v>1530</v>
      </c>
      <c r="AN46">
        <v>1.2298382222433299E-2</v>
      </c>
      <c r="AO46">
        <f t="shared" si="16"/>
        <v>7.2371527584040507E-3</v>
      </c>
      <c r="AP46">
        <v>866.30670821756905</v>
      </c>
      <c r="AQ46">
        <f t="shared" si="17"/>
        <v>0.73719747000811386</v>
      </c>
      <c r="AR46">
        <f t="shared" si="18"/>
        <v>2.0888250528915752E-5</v>
      </c>
      <c r="AS46">
        <f t="shared" si="19"/>
        <v>1.805683381710933E-4</v>
      </c>
      <c r="AT46">
        <v>5329710</v>
      </c>
      <c r="AU46">
        <v>340</v>
      </c>
      <c r="AV46">
        <v>357.1</v>
      </c>
      <c r="AW46">
        <f>AVERAGE(AU46:AV46)</f>
        <v>348.55</v>
      </c>
      <c r="AX46">
        <f>AT46*1.06230754840047</f>
        <v>5661791.1637854688</v>
      </c>
      <c r="AY46">
        <v>7.0924542637176133E-5</v>
      </c>
      <c r="AZ46">
        <f>((AX46*AY46)/AW46)*0.65</f>
        <v>0.74885659652603132</v>
      </c>
    </row>
    <row r="47" spans="1:52" x14ac:dyDescent="0.25">
      <c r="A47">
        <v>46</v>
      </c>
      <c r="B47" t="s">
        <v>46</v>
      </c>
      <c r="C47">
        <v>1496</v>
      </c>
      <c r="D47" s="2">
        <v>7.78</v>
      </c>
      <c r="E47" s="1">
        <f t="shared" si="0"/>
        <v>7.7800000000000008E-2</v>
      </c>
      <c r="F47" s="3">
        <f t="shared" si="1"/>
        <v>19228.791773778918</v>
      </c>
      <c r="G47" t="s">
        <v>54</v>
      </c>
      <c r="H47" s="2">
        <v>328</v>
      </c>
      <c r="I47" s="2">
        <f t="shared" si="2"/>
        <v>374</v>
      </c>
      <c r="J47" s="3">
        <f t="shared" si="3"/>
        <v>4215.9383033419017</v>
      </c>
      <c r="K47" s="3">
        <f t="shared" si="4"/>
        <v>42.159383033419019</v>
      </c>
      <c r="L47">
        <v>2587.84</v>
      </c>
      <c r="M47" s="3">
        <f t="shared" si="5"/>
        <v>51962.102860339328</v>
      </c>
      <c r="N47" s="3">
        <f t="shared" si="6"/>
        <v>51.962102860339328</v>
      </c>
      <c r="O47">
        <v>1.0349999999999999</v>
      </c>
      <c r="P47" s="3">
        <f t="shared" si="7"/>
        <v>53.7807764604512</v>
      </c>
      <c r="Q47" s="3">
        <f t="shared" si="8"/>
        <v>4173.7789203084831</v>
      </c>
      <c r="R47">
        <v>7.1999999999999995E-2</v>
      </c>
      <c r="S47">
        <v>0.57995989999999997</v>
      </c>
      <c r="T47" s="3">
        <f t="shared" si="9"/>
        <v>7196.6681149998185</v>
      </c>
      <c r="U47" s="3">
        <f t="shared" si="10"/>
        <v>7.1966681149998184</v>
      </c>
      <c r="V47">
        <f t="shared" si="11"/>
        <v>0.51816010427998693</v>
      </c>
      <c r="W47">
        <v>5.0999999999999997E-2</v>
      </c>
      <c r="X47">
        <v>194</v>
      </c>
      <c r="Y47">
        <v>173.29872932330824</v>
      </c>
      <c r="Z47">
        <v>0.35299999999999998</v>
      </c>
      <c r="AA47" s="3">
        <f t="shared" si="20"/>
        <v>1.3153293365995706</v>
      </c>
      <c r="AB47">
        <v>1.2E-2</v>
      </c>
      <c r="AC47">
        <f t="shared" si="12"/>
        <v>0.98147043701799475</v>
      </c>
      <c r="AD47">
        <v>6.6304761907142758E-5</v>
      </c>
      <c r="AE47">
        <v>11324.270695654501</v>
      </c>
      <c r="AF47">
        <v>1.15266515151515</v>
      </c>
      <c r="AG47" s="3">
        <f t="shared" si="13"/>
        <v>2.234103979587394E-2</v>
      </c>
      <c r="AH47">
        <f>AE47*AF47*AG47</f>
        <v>291.61965223697229</v>
      </c>
      <c r="AI47">
        <f t="shared" si="14"/>
        <v>37.483245788813917</v>
      </c>
      <c r="AJ47">
        <v>87.213089579242393</v>
      </c>
      <c r="AK47">
        <v>0.95117184895833373</v>
      </c>
      <c r="AL47">
        <f t="shared" si="15"/>
        <v>0.20616862328977256</v>
      </c>
      <c r="AM47">
        <v>1530</v>
      </c>
      <c r="AN47">
        <v>1.2298382222433299E-2</v>
      </c>
      <c r="AO47">
        <f t="shared" si="16"/>
        <v>7.2371527584040507E-3</v>
      </c>
      <c r="AP47">
        <v>866.30670821756905</v>
      </c>
      <c r="AQ47">
        <f t="shared" si="17"/>
        <v>19.354192643721262</v>
      </c>
      <c r="AR47">
        <f t="shared" si="18"/>
        <v>3.0594506264664641E-2</v>
      </c>
      <c r="AS47">
        <f t="shared" si="19"/>
        <v>4.7405946771378396E-3</v>
      </c>
    </row>
    <row r="48" spans="1:52" x14ac:dyDescent="0.25">
      <c r="A48">
        <v>47</v>
      </c>
      <c r="B48" t="s">
        <v>47</v>
      </c>
      <c r="C48">
        <v>1267</v>
      </c>
      <c r="D48" s="2">
        <v>7.16</v>
      </c>
      <c r="E48" s="1">
        <f t="shared" si="0"/>
        <v>7.1599999999999997E-2</v>
      </c>
      <c r="F48" s="3">
        <f t="shared" si="1"/>
        <v>17695.530726256984</v>
      </c>
      <c r="G48" t="s">
        <v>54</v>
      </c>
      <c r="H48" s="2">
        <v>366</v>
      </c>
      <c r="I48" s="2">
        <f t="shared" si="2"/>
        <v>316.75</v>
      </c>
      <c r="J48" s="3">
        <f t="shared" si="3"/>
        <v>5111.7318435754196</v>
      </c>
      <c r="K48" s="3">
        <f t="shared" si="4"/>
        <v>51.1173184357542</v>
      </c>
      <c r="L48">
        <v>2587.84</v>
      </c>
      <c r="M48" s="3">
        <f t="shared" si="5"/>
        <v>63002.899174256992</v>
      </c>
      <c r="N48" s="3">
        <f t="shared" si="6"/>
        <v>63.002899174256996</v>
      </c>
      <c r="O48">
        <v>1.0349999999999999</v>
      </c>
      <c r="P48" s="3">
        <f t="shared" si="7"/>
        <v>65.20800064535598</v>
      </c>
      <c r="Q48" s="3">
        <f t="shared" si="8"/>
        <v>5060.6145251396656</v>
      </c>
      <c r="R48">
        <v>7.1999999999999995E-2</v>
      </c>
      <c r="S48">
        <v>0.57995989999999997</v>
      </c>
      <c r="T48" s="3">
        <f t="shared" si="9"/>
        <v>8725.8007409472029</v>
      </c>
      <c r="U48" s="3">
        <f t="shared" si="10"/>
        <v>8.7258007409472036</v>
      </c>
      <c r="V48">
        <f t="shared" si="11"/>
        <v>0.62825765334819861</v>
      </c>
      <c r="W48">
        <v>5.0999999999999997E-2</v>
      </c>
      <c r="X48">
        <v>194</v>
      </c>
      <c r="Y48">
        <v>173.29872932330824</v>
      </c>
      <c r="Z48">
        <v>0.35299999999999998</v>
      </c>
      <c r="AA48" s="3">
        <f t="shared" si="20"/>
        <v>1.5948076966295415</v>
      </c>
      <c r="AB48">
        <v>1.2E-2</v>
      </c>
      <c r="AC48">
        <f t="shared" si="12"/>
        <v>1.1900111731843577</v>
      </c>
      <c r="AD48">
        <v>6.6304761907142758E-5</v>
      </c>
      <c r="AE48">
        <v>11324.270695654501</v>
      </c>
      <c r="AF48">
        <v>1.15266515151515</v>
      </c>
      <c r="AG48" s="3">
        <f t="shared" si="13"/>
        <v>2.7088016077614092E-2</v>
      </c>
      <c r="AH48">
        <f>AE48*AF48*AG48</f>
        <v>353.58237130047269</v>
      </c>
      <c r="AI48">
        <f t="shared" si="14"/>
        <v>49.383012751462665</v>
      </c>
      <c r="AJ48">
        <v>87.213089579242393</v>
      </c>
      <c r="AK48">
        <v>0.95117184895833373</v>
      </c>
      <c r="AL48">
        <f t="shared" si="15"/>
        <v>0.2716207611857539</v>
      </c>
      <c r="AM48">
        <v>1530</v>
      </c>
      <c r="AN48">
        <v>1.2298382222433299E-2</v>
      </c>
      <c r="AO48">
        <f t="shared" si="16"/>
        <v>7.2371527584040507E-3</v>
      </c>
      <c r="AP48">
        <v>866.30670821756905</v>
      </c>
      <c r="AQ48">
        <f t="shared" si="17"/>
        <v>23.466530040342452</v>
      </c>
      <c r="AR48">
        <f t="shared" si="18"/>
        <v>4.0307312272394501E-2</v>
      </c>
      <c r="AS48">
        <f t="shared" si="19"/>
        <v>5.7478660798714323E-3</v>
      </c>
    </row>
    <row r="49" spans="1:45" x14ac:dyDescent="0.25">
      <c r="A49">
        <v>48</v>
      </c>
      <c r="B49" t="s">
        <v>48</v>
      </c>
      <c r="C49">
        <v>1586</v>
      </c>
      <c r="D49" s="2">
        <v>35.72</v>
      </c>
      <c r="E49" s="1">
        <f t="shared" si="0"/>
        <v>0.35720000000000002</v>
      </c>
      <c r="F49" s="3">
        <f t="shared" si="1"/>
        <v>4440.0895856662928</v>
      </c>
      <c r="G49" t="s">
        <v>54</v>
      </c>
      <c r="H49" s="2">
        <v>431</v>
      </c>
      <c r="I49" s="2">
        <f t="shared" si="2"/>
        <v>396.5</v>
      </c>
      <c r="J49" s="3">
        <f t="shared" si="3"/>
        <v>1206.6069428891376</v>
      </c>
      <c r="K49" s="3">
        <f t="shared" si="4"/>
        <v>12.066069428891376</v>
      </c>
      <c r="L49">
        <v>2587.84</v>
      </c>
      <c r="M49" s="3">
        <f t="shared" si="5"/>
        <v>14871.62040030459</v>
      </c>
      <c r="N49" s="3">
        <f t="shared" si="6"/>
        <v>14.87162040030459</v>
      </c>
      <c r="O49">
        <v>1.0349999999999999</v>
      </c>
      <c r="P49" s="3">
        <f t="shared" si="7"/>
        <v>15.392127114315249</v>
      </c>
      <c r="Q49" s="3">
        <f t="shared" si="8"/>
        <v>1194.5408734602463</v>
      </c>
      <c r="R49">
        <v>7.1999999999999995E-2</v>
      </c>
      <c r="S49">
        <v>0.57995989999999997</v>
      </c>
      <c r="T49" s="3">
        <f t="shared" si="9"/>
        <v>2059.695633198513</v>
      </c>
      <c r="U49" s="3">
        <f t="shared" si="10"/>
        <v>2.0596956331985128</v>
      </c>
      <c r="V49">
        <f t="shared" si="11"/>
        <v>0.14829808559029292</v>
      </c>
      <c r="W49">
        <v>5.0999999999999997E-2</v>
      </c>
      <c r="X49">
        <v>194</v>
      </c>
      <c r="Y49">
        <v>173.29872932330824</v>
      </c>
      <c r="Z49">
        <v>0.35299999999999998</v>
      </c>
      <c r="AA49" s="3">
        <f t="shared" si="20"/>
        <v>0.37644894102666299</v>
      </c>
      <c r="AB49">
        <v>1.2E-2</v>
      </c>
      <c r="AC49">
        <f t="shared" si="12"/>
        <v>0.28089809630459123</v>
      </c>
      <c r="AD49">
        <v>6.6304761907142758E-5</v>
      </c>
      <c r="AE49">
        <v>11324.270695654501</v>
      </c>
      <c r="AF49">
        <v>1.15266515151515</v>
      </c>
      <c r="AG49" s="3">
        <f t="shared" si="13"/>
        <v>6.3940342076865267E-3</v>
      </c>
      <c r="AH49">
        <f t="shared" ref="AH49" si="24">AE49*AF49*AG49</f>
        <v>83.461918025015933</v>
      </c>
      <c r="AI49">
        <f t="shared" si="14"/>
        <v>2.3365598551236264</v>
      </c>
      <c r="AJ49">
        <v>87.213089579242393</v>
      </c>
      <c r="AK49">
        <v>0.95117184895833373</v>
      </c>
      <c r="AL49">
        <f t="shared" si="15"/>
        <v>1.2851750653587991E-2</v>
      </c>
      <c r="AM49">
        <v>1530</v>
      </c>
      <c r="AN49">
        <v>1.2298382222433299E-2</v>
      </c>
      <c r="AO49">
        <f t="shared" si="16"/>
        <v>7.2371527584040507E-3</v>
      </c>
      <c r="AP49">
        <v>866.30670821756905</v>
      </c>
      <c r="AQ49">
        <f t="shared" si="17"/>
        <v>5.5391947266914467</v>
      </c>
      <c r="AR49">
        <f t="shared" si="18"/>
        <v>1.9071426078762141E-3</v>
      </c>
      <c r="AS49">
        <f t="shared" si="19"/>
        <v>1.3567642691363947E-3</v>
      </c>
    </row>
    <row r="50" spans="1:45" x14ac:dyDescent="0.25">
      <c r="K50" s="3"/>
      <c r="Q50" s="3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PM2.5 per square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Hezron Gibe</dc:creator>
  <cp:lastModifiedBy>Hezron Gibe</cp:lastModifiedBy>
  <dcterms:created xsi:type="dcterms:W3CDTF">2015-11-03T19:56:43Z</dcterms:created>
  <dcterms:modified xsi:type="dcterms:W3CDTF">2017-01-13T08:36:41Z</dcterms:modified>
</cp:coreProperties>
</file>